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alexa\Desktop\CMMC Assessment Package\"/>
    </mc:Choice>
  </mc:AlternateContent>
  <xr:revisionPtr revIDLastSave="0" documentId="8_{5FEF8E1A-7838-4E3D-ADAB-74B5CEDCF758}" xr6:coauthVersionLast="47" xr6:coauthVersionMax="47" xr10:uidLastSave="{00000000-0000-0000-0000-000000000000}"/>
  <bookViews>
    <workbookView xWindow="-108" yWindow="-108" windowWidth="23256" windowHeight="12456" xr2:uid="{00000000-000D-0000-FFFF-FFFF00000000}"/>
  </bookViews>
  <sheets>
    <sheet name="Instructions" sheetId="1" r:id="rId1"/>
    <sheet name="Scope Questions" sheetId="2" r:id="rId2"/>
    <sheet name="Results Summary" sheetId="3" r:id="rId3"/>
    <sheet name="Print Certificate" sheetId="4" r:id="rId4"/>
  </sheets>
  <definedNames>
    <definedName name="_xlnm.Print_Area" localSheetId="3">'Print Certificate'!$A$1:$H$34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4" l="1"/>
  <c r="D10" i="4"/>
  <c r="D9" i="4"/>
  <c r="D8" i="4"/>
  <c r="G33" i="2"/>
  <c r="F27" i="4" s="1"/>
  <c r="G30" i="2"/>
  <c r="F26" i="4" s="1"/>
  <c r="G27" i="2"/>
  <c r="D22" i="3" s="1"/>
  <c r="G24" i="2"/>
  <c r="D21" i="3" s="1"/>
  <c r="G21" i="2"/>
  <c r="D20" i="3" s="1"/>
  <c r="G18" i="2"/>
  <c r="D19" i="3" s="1"/>
  <c r="G15" i="2"/>
  <c r="D18" i="3" s="1"/>
  <c r="G12" i="2"/>
  <c r="F20" i="4" s="1"/>
  <c r="G9" i="2"/>
  <c r="D16" i="3" s="1"/>
  <c r="G6" i="2"/>
  <c r="D15" i="3" s="1"/>
  <c r="D17" i="3" l="1"/>
  <c r="D23" i="3"/>
  <c r="F21" i="4"/>
  <c r="F22" i="4"/>
  <c r="F23" i="4"/>
  <c r="F24" i="4"/>
  <c r="D24" i="3"/>
  <c r="F18" i="4"/>
  <c r="F19" i="4"/>
  <c r="F25" i="4"/>
  <c r="B12" i="3"/>
  <c r="B30" i="4" l="1"/>
  <c r="H40" i="3"/>
  <c r="H29" i="3"/>
  <c r="H23" i="3"/>
  <c r="F10" i="3"/>
  <c r="H22" i="3"/>
  <c r="H39" i="3"/>
  <c r="F29" i="3"/>
  <c r="H21" i="3"/>
  <c r="H9" i="3"/>
  <c r="H27" i="3"/>
  <c r="H7" i="3"/>
  <c r="F5" i="3"/>
  <c r="H38" i="3"/>
  <c r="H28" i="3"/>
  <c r="F21" i="3"/>
  <c r="F8" i="3"/>
  <c r="F6" i="3"/>
  <c r="H34" i="3"/>
  <c r="F34" i="3"/>
  <c r="F25" i="3"/>
  <c r="F33" i="3"/>
  <c r="H18" i="3"/>
  <c r="B14" i="4"/>
  <c r="H37" i="3"/>
  <c r="F28" i="3"/>
  <c r="H8" i="3"/>
  <c r="H26" i="3"/>
  <c r="F35" i="3"/>
  <c r="H25" i="3"/>
  <c r="H32" i="3"/>
  <c r="F18" i="3"/>
  <c r="F32" i="3"/>
  <c r="H36" i="3"/>
  <c r="H20" i="3"/>
  <c r="H19" i="3"/>
  <c r="F19" i="3"/>
  <c r="F36" i="3"/>
  <c r="F27" i="3"/>
  <c r="F20" i="3"/>
  <c r="F7" i="3"/>
  <c r="H35" i="3"/>
  <c r="F26" i="3"/>
  <c r="F23" i="3"/>
  <c r="H31" i="3"/>
  <c r="H6" i="3"/>
  <c r="H5" i="3"/>
  <c r="H17" i="3"/>
  <c r="F9" i="3"/>
  <c r="H30" i="3"/>
  <c r="F22" i="3"/>
  <c r="F30" i="3"/>
</calcChain>
</file>

<file path=xl/sharedStrings.xml><?xml version="1.0" encoding="utf-8"?>
<sst xmlns="http://schemas.openxmlformats.org/spreadsheetml/2006/main" count="140" uniqueCount="99">
  <si>
    <t>CMMC WORKBOOK SERIES — WORKBOOK 1
Am I In Scope? | Scope Decision Tool</t>
  </si>
  <si>
    <t>Version:  1.0  |  March 2026</t>
  </si>
  <si>
    <t>Based On:  32 CFR Part 170, FAR 52.204-21, 48 CFR Final Rule (Sep 10, 2025)</t>
  </si>
  <si>
    <t>Phase 1 Status:  ✅  ACTIVE — Effective November 10, 2025</t>
  </si>
  <si>
    <t>Time to Complete:  Approximately 10–15 minutes</t>
  </si>
  <si>
    <t>⚠  LEGAL DISCLAIMER
This workbook is an educational and self-assessment tool. It does not constitute legal advice, cybersecurity consulting, or a guarantee of CMMC compliance. False certifications submitted to DoD may expose organizations and senior officials to False Claims Act liability. Consult qualified legal counsel before submitting any compliance certification.</t>
  </si>
  <si>
    <t>HOW TO USE THIS TOOL</t>
  </si>
  <si>
    <t>Step 1</t>
  </si>
  <si>
    <t>Go to the "Scope Questions" tab and answer each Yes/No question using the dropdown menu.</t>
  </si>
  <si>
    <t>Step 2</t>
  </si>
  <si>
    <t>Questions that do not apply based on your earlier answers will automatically grey out.</t>
  </si>
  <si>
    <t>Step 3</t>
  </si>
  <si>
    <t>Go to the "Results Summary" tab — your CMMC level is calculated automatically.</t>
  </si>
  <si>
    <t>Step 4</t>
  </si>
  <si>
    <t>Review the Next Steps panel on the right side of the Results Summary for your action plan.</t>
  </si>
  <si>
    <t>Step 5</t>
  </si>
  <si>
    <t>Go to the "Print Certificate" tab to generate a printable record of your determination.</t>
  </si>
  <si>
    <t>HOW TO PRINT YOUR CERTIFICATE</t>
  </si>
  <si>
    <t>1.</t>
  </si>
  <si>
    <t>Click the "Print Certificate" tab at the bottom of the screen.</t>
  </si>
  <si>
    <t>2.</t>
  </si>
  <si>
    <t>Verify your company name and determination are shown correctly.</t>
  </si>
  <si>
    <t>3.</t>
  </si>
  <si>
    <t>Go to File → Print  (or press Ctrl+P on Windows / Cmd+P on Mac).</t>
  </si>
  <si>
    <t>4.</t>
  </si>
  <si>
    <t>Under "Printer," select "Microsoft Print to PDF" (Windows) or "Save as PDF" (Mac).</t>
  </si>
  <si>
    <t>5.</t>
  </si>
  <si>
    <t>Set paper size to Letter (8.5" x 11") and orientation to Portrait.</t>
  </si>
  <si>
    <t>6.</t>
  </si>
  <si>
    <t>Click Print — save the PDF to your CMMC compliance folder for your records.</t>
  </si>
  <si>
    <t>CMMC SCOPE DETERMINATION — DECISION QUESTIONS
Answer each question using the dropdown. Questions that do not apply will grey out automatically.</t>
  </si>
  <si>
    <t>Q#</t>
  </si>
  <si>
    <t>Question</t>
  </si>
  <si>
    <t>Your Answer</t>
  </si>
  <si>
    <t>Guidance</t>
  </si>
  <si>
    <t>Q1</t>
  </si>
  <si>
    <t>Does your business have any contract, subcontract, or agreement with the U.S. Department of Defense (DoD), OR with a prime contractor working on a DoD program?</t>
  </si>
  <si>
    <t>— Select —</t>
  </si>
  <si>
    <t>If NO, CMMC does not currently apply. Remaining questions will grey out.</t>
  </si>
  <si>
    <t>Q2</t>
  </si>
  <si>
    <t>Does any of your DoD work involve receiving, storing, creating, or transmitting information for the government — beyond purely public information or simple payment processing?</t>
  </si>
  <si>
    <t>If YES, you handle FCI at minimum and CMMC Level 1 applies. Continue to Q3.</t>
  </si>
  <si>
    <t>Q3</t>
  </si>
  <si>
    <t>Does your contract include the clause DFARS 252.204-7012 ("Safeguarding Covered Defense Information and Cyber Incident Reporting")?</t>
  </si>
  <si>
    <t>Check your contract documents. This clause is a strong indicator that you handle CUI.</t>
  </si>
  <si>
    <t>Q4</t>
  </si>
  <si>
    <t>Do you receive, store, process, or transmit technical drawings or specifications for defense systems, weapons, or controlled military equipment?</t>
  </si>
  <si>
    <t>Technical Data is one of the most common CUI types. CAD files, engineering drawings, and test results are examples.</t>
  </si>
  <si>
    <t>Q5</t>
  </si>
  <si>
    <t>Do you handle data subject to export control laws — labeled ITAR (International Traffic in Arms Regulations) or EAR (Export Administration Regulations)?</t>
  </si>
  <si>
    <t>Export Controlled Information is CUI. Even receiving an ITAR-labeled email makes you a CUI handler.</t>
  </si>
  <si>
    <t>Q6</t>
  </si>
  <si>
    <t>Do you receive or store personally identifiable information (PII) about DoD personnel, veterans, or government employees — such as names, Social Security Numbers, medical info, or addresses?</t>
  </si>
  <si>
    <t>Privacy/PII is a CUI category. Personnel records, medical files, and similar data all qualify.</t>
  </si>
  <si>
    <t>Q7</t>
  </si>
  <si>
    <t>Have you received any documents, files, or emails labeled "CUI," "CONTROLLED," or "FOUO" (For Official Use Only)?</t>
  </si>
  <si>
    <t>Labeled CUI is the clearest indicator. Not all CUI is labeled correctly — but labeled documents confirm CUI handling.</t>
  </si>
  <si>
    <t>Q8</t>
  </si>
  <si>
    <t>Do you use a cloud service or a Managed Service Provider (MSP) to store or process any information related to your DoD contracts?
Example MSP: A local IT company that manages your computers, email (e.g. Microsoft 365), firewall, antivirus, and helpdesk for a monthly fee — instead of having in-house IT staff.</t>
  </si>
  <si>
    <t>Cloud services and MSPs are part of your system boundary. CUI stored in cloud = Level 2 scope applies.</t>
  </si>
  <si>
    <t>Q9</t>
  </si>
  <si>
    <t>Are you a subcontractor to a prime contractor on a DoD program (rather than a direct DoD vendor)?</t>
  </si>
  <si>
    <t>CMMC obligations flow down to subs. Check your subcontract for DFARS 252.204-7012 flowdown language.</t>
  </si>
  <si>
    <t>Q10</t>
  </si>
  <si>
    <t>Have you received any operational information, mission schedules, base access details, or similar data as part of performing work on or near a military installation?</t>
  </si>
  <si>
    <t>Operational information tied to military activities is often CUI regardless of how it was labeled.</t>
  </si>
  <si>
    <t>→  After answering all applicable questions, go to the "Results Summary" tab to see your CMMC level determination.</t>
  </si>
  <si>
    <t>CMMC SCOPE DETERMINATION
RESULTS SUMMARY</t>
  </si>
  <si>
    <t>WHAT THIS MEANS</t>
  </si>
  <si>
    <t>YOUR NEXT STEPS</t>
  </si>
  <si>
    <t>COMPANY INFORMATION</t>
  </si>
  <si>
    <t>Company Name:</t>
  </si>
  <si>
    <t>CAGE Code:</t>
  </si>
  <si>
    <t>Completed By:</t>
  </si>
  <si>
    <t>Date:</t>
  </si>
  <si>
    <t>YOUR CMMC LEVEL DETERMINATION</t>
  </si>
  <si>
    <t>YOUR RESPONSES</t>
  </si>
  <si>
    <t>DoD contract or subcontract?</t>
  </si>
  <si>
    <t>Handle work-product info for government?</t>
  </si>
  <si>
    <t>DFARS 252.204-7012 in contract?</t>
  </si>
  <si>
    <t>Technical drawings / defense specs?</t>
  </si>
  <si>
    <t>ITAR / EAR export-controlled data?</t>
  </si>
  <si>
    <t>PII of DoD personnel?</t>
  </si>
  <si>
    <t>Received CUI / CONTROLLED markings?</t>
  </si>
  <si>
    <t>Using cloud services or MSP?</t>
  </si>
  <si>
    <t>Prime or subcontractor relationship?</t>
  </si>
  <si>
    <t>Operational / base access info?</t>
  </si>
  <si>
    <t>🖨  SAVE YOUR CERTIFICATE
Go to the "Print Certificate" tab → File → Print → select "Microsoft Print to PDF" (Windows) or "Save as PDF" (Mac) → Click Print.</t>
  </si>
  <si>
    <t>CMMC COMPLIANCE WORKBOOK SERIES
SCOPE DETERMINATION CERTIFICATE</t>
  </si>
  <si>
    <t>WORKBOOK 1 — Am I In Scope? | Self-Triage Record</t>
  </si>
  <si>
    <t>Date Completed:</t>
  </si>
  <si>
    <t>CMMC LEVEL DETERMINATION</t>
  </si>
  <si>
    <t>SCOPE QUESTION RESPONSES</t>
  </si>
  <si>
    <t>Handle government work-product information?</t>
  </si>
  <si>
    <t>NEXT STEPS</t>
  </si>
  <si>
    <t>Regulatory Basis: 32 CFR Part 170  |  FAR 52.204-21  |  48 CFR Final Rule (Sep 10, 2025)  |  Phase 1 Active: Nov 10, 2025</t>
  </si>
  <si>
    <t>DISCLAIMER: This certificate is an educational self-triage record generated from self-reported answers. It does not constitute a formal CMMC assessment, legal advice, or a guarantee of CMMC compliance. False certifications submitted to DoD may expose organizations and senior officials to False Claims Act liability. Consult qualified legal counsel before submitting any CMMC certification to the DoD.
Version 1.0  |  Based on regulations current as of March 2026  |  Verify no subsequent rule changes have occurred.</t>
  </si>
  <si>
    <t>Yes</t>
  </si>
  <si>
    <t>→  Navigate using the tabs at the bottom:
 Instructions | Scope Questions | Results Summary | Print Certificate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</si>
</sst>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b/>
      <sz val="18"/>
      <color rgb="FFFFFFFF"/>
      <name val="Arial"/>
    </font>
    <font>
      <sz val="10"/>
      <name val="Arial"/>
    </font>
    <font>
      <b/>
      <sz val="10"/>
      <name val="Arial"/>
    </font>
    <font>
      <i/>
      <sz val="9"/>
      <color rgb="FFB71C1C"/>
      <name val="Arial"/>
    </font>
    <font>
      <b/>
      <sz val="11"/>
      <color rgb="FFFFFFFF"/>
      <name val="Arial"/>
    </font>
    <font>
      <b/>
      <sz val="10"/>
      <color rgb="FF1565C0"/>
      <name val="Arial"/>
    </font>
    <font>
      <b/>
      <sz val="10"/>
      <color rgb="FF003366"/>
      <name val="Arial"/>
    </font>
    <font>
      <b/>
      <sz val="13"/>
      <color rgb="FFFFFFFF"/>
      <name val="Arial"/>
    </font>
    <font>
      <b/>
      <sz val="10"/>
      <color rgb="FFFFFFFF"/>
      <name val="Arial"/>
    </font>
    <font>
      <i/>
      <sz val="10"/>
      <color rgb="FF777777"/>
      <name val="Arial"/>
    </font>
    <font>
      <i/>
      <sz val="9"/>
      <color rgb="FF444444"/>
      <name val="Arial"/>
    </font>
    <font>
      <b/>
      <sz val="9"/>
      <color rgb="FF003366"/>
      <name val="Arial"/>
    </font>
    <font>
      <sz val="9"/>
      <name val="Arial"/>
    </font>
    <font>
      <b/>
      <sz val="16"/>
      <color rgb="FF003366"/>
      <name val="Arial"/>
    </font>
    <font>
      <b/>
      <sz val="9"/>
      <color rgb="FF1565C0"/>
      <name val="Arial"/>
    </font>
    <font>
      <sz val="9"/>
      <color rgb="FF003366"/>
      <name val="Arial"/>
    </font>
    <font>
      <b/>
      <sz val="12"/>
      <color rgb="FF003366"/>
      <name val="Arial"/>
    </font>
    <font>
      <sz val="10"/>
      <color rgb="FF000000"/>
      <name val="Arial"/>
    </font>
    <font>
      <b/>
      <sz val="24"/>
      <color rgb="FF003366"/>
      <name val="Arial"/>
    </font>
    <font>
      <sz val="10"/>
      <color rgb="FF003366"/>
      <name val="Arial"/>
    </font>
    <font>
      <i/>
      <sz val="8"/>
      <color rgb="FF555555"/>
      <name val="Arial"/>
    </font>
    <font>
      <sz val="8"/>
      <color rgb="FF888888"/>
      <name val="Arial"/>
    </font>
  </fonts>
  <fills count="13">
    <fill>
      <patternFill patternType="none"/>
    </fill>
    <fill>
      <patternFill patternType="gray125"/>
    </fill>
    <fill>
      <patternFill patternType="solid">
        <fgColor rgb="FF003366"/>
      </patternFill>
    </fill>
    <fill>
      <patternFill patternType="solid">
        <fgColor rgb="FFF9A825"/>
      </patternFill>
    </fill>
    <fill>
      <patternFill patternType="solid">
        <fgColor rgb="FFFFFFFF"/>
      </patternFill>
    </fill>
    <fill>
      <patternFill patternType="solid">
        <fgColor rgb="FFE3F0FB"/>
      </patternFill>
    </fill>
    <fill>
      <patternFill patternType="solid">
        <fgColor rgb="FFFFEBEE"/>
      </patternFill>
    </fill>
    <fill>
      <patternFill patternType="solid">
        <fgColor rgb="FF1565C0"/>
      </patternFill>
    </fill>
    <fill>
      <patternFill patternType="solid">
        <fgColor rgb="FFFFFDE7"/>
      </patternFill>
    </fill>
    <fill>
      <patternFill patternType="solid">
        <fgColor rgb="FFF5F5F5"/>
      </patternFill>
    </fill>
    <fill>
      <patternFill patternType="solid">
        <fgColor rgb="FF1B5E20"/>
      </patternFill>
    </fill>
    <fill>
      <patternFill patternType="solid">
        <fgColor rgb="FFE8F5E9"/>
      </patternFill>
    </fill>
    <fill>
      <patternFill patternType="solid">
        <fgColor theme="0"/>
        <bgColor indexed="64"/>
      </patternFill>
    </fill>
  </fills>
  <borders count="18">
    <border>
      <left/>
      <right/>
      <top/>
      <bottom/>
      <diagonal/>
    </border>
    <border>
      <left style="medium">
        <color rgb="FFB71C1C"/>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ck">
        <color rgb="FF1565C0"/>
      </left>
      <right style="thick">
        <color rgb="FF1565C0"/>
      </right>
      <top style="thick">
        <color rgb="FF1565C0"/>
      </top>
      <bottom style="thick">
        <color rgb="FF1565C0"/>
      </bottom>
      <diagonal/>
    </border>
    <border>
      <left style="medium">
        <color rgb="FFF9A825"/>
      </left>
      <right style="thin">
        <color auto="1"/>
      </right>
      <top style="thin">
        <color auto="1"/>
      </top>
      <bottom style="thin">
        <color auto="1"/>
      </bottom>
      <diagonal/>
    </border>
    <border>
      <left style="medium">
        <color rgb="FF1565C0"/>
      </left>
      <right style="medium">
        <color rgb="FF1565C0"/>
      </right>
      <top style="medium">
        <color rgb="FF1565C0"/>
      </top>
      <bottom style="medium">
        <color rgb="FF1565C0"/>
      </bottom>
      <diagonal/>
    </border>
    <border>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right/>
      <top style="thin">
        <color auto="1"/>
      </top>
      <bottom style="thin">
        <color auto="1"/>
      </bottom>
      <diagonal/>
    </border>
    <border>
      <left/>
      <right/>
      <top style="thick">
        <color rgb="FF1565C0"/>
      </top>
      <bottom style="thick">
        <color rgb="FF1565C0"/>
      </bottom>
      <diagonal/>
    </border>
    <border>
      <left/>
      <right style="thick">
        <color rgb="FF1565C0"/>
      </right>
      <top style="thick">
        <color rgb="FF1565C0"/>
      </top>
      <bottom style="thick">
        <color rgb="FF1565C0"/>
      </bottom>
      <diagonal/>
    </border>
    <border>
      <left/>
      <right/>
      <top style="thin">
        <color rgb="FF000000"/>
      </top>
      <bottom style="thin">
        <color rgb="FF000000"/>
      </bottom>
      <diagonal/>
    </border>
    <border>
      <left/>
      <right/>
      <top style="medium">
        <color rgb="FF1565C0"/>
      </top>
      <bottom style="medium">
        <color rgb="FF1565C0"/>
      </bottom>
      <diagonal/>
    </border>
    <border>
      <left/>
      <right style="medium">
        <color rgb="FF1565C0"/>
      </right>
      <top style="medium">
        <color rgb="FF1565C0"/>
      </top>
      <bottom style="medium">
        <color rgb="FF1565C0"/>
      </bottom>
      <diagonal/>
    </border>
    <border>
      <left/>
      <right/>
      <top/>
      <bottom/>
      <diagonal/>
    </border>
    <border>
      <left style="medium">
        <color rgb="FF003366"/>
      </left>
      <right style="thin">
        <color rgb="FF003366"/>
      </right>
      <top style="medium">
        <color rgb="FF003366"/>
      </top>
      <bottom style="thin">
        <color rgb="FF003366"/>
      </bottom>
      <diagonal/>
    </border>
    <border>
      <left style="thin">
        <color auto="1"/>
      </left>
      <right style="thin">
        <color auto="1"/>
      </right>
      <top style="thin">
        <color auto="1"/>
      </top>
      <bottom style="thin">
        <color auto="1"/>
      </bottom>
      <diagonal/>
    </border>
  </borders>
  <cellStyleXfs count="1">
    <xf numFmtId="0" fontId="0" fillId="0" borderId="0"/>
  </cellStyleXfs>
  <cellXfs count="66">
    <xf numFmtId="0" fontId="0" fillId="0" borderId="0" xfId="0"/>
    <xf numFmtId="0" fontId="6" fillId="4" borderId="0" xfId="0" applyFont="1" applyFill="1" applyAlignment="1">
      <alignment horizontal="center" vertical="center"/>
    </xf>
    <xf numFmtId="0" fontId="2" fillId="4" borderId="0" xfId="0" applyFont="1" applyFill="1" applyAlignment="1">
      <alignment horizontal="left" vertical="center" wrapText="1" indent="1"/>
    </xf>
    <xf numFmtId="0" fontId="6" fillId="5" borderId="0" xfId="0" applyFont="1" applyFill="1" applyAlignment="1">
      <alignment horizontal="center" vertical="center"/>
    </xf>
    <xf numFmtId="0" fontId="2" fillId="5" borderId="0" xfId="0" applyFont="1" applyFill="1" applyAlignment="1">
      <alignment horizontal="left" vertical="center" wrapText="1" indent="1"/>
    </xf>
    <xf numFmtId="0" fontId="7" fillId="8" borderId="0" xfId="0" applyFont="1" applyFill="1" applyAlignment="1">
      <alignment horizontal="center" vertical="center"/>
    </xf>
    <xf numFmtId="0" fontId="2" fillId="8" borderId="0" xfId="0" applyFont="1" applyFill="1" applyAlignment="1">
      <alignment horizontal="left" vertical="center" wrapText="1" indent="1"/>
    </xf>
    <xf numFmtId="0" fontId="7" fillId="4" borderId="0" xfId="0" applyFont="1" applyFill="1" applyAlignment="1">
      <alignment horizontal="center" vertical="center"/>
    </xf>
    <xf numFmtId="0" fontId="9" fillId="7" borderId="0" xfId="0" applyFont="1" applyFill="1" applyAlignment="1">
      <alignment horizontal="center" vertical="center"/>
    </xf>
    <xf numFmtId="0" fontId="9" fillId="7" borderId="2" xfId="0" applyFont="1" applyFill="1" applyBorder="1" applyAlignment="1">
      <alignment horizontal="center" vertical="center"/>
    </xf>
    <xf numFmtId="0" fontId="2" fillId="5" borderId="3" xfId="0" applyFont="1" applyFill="1" applyBorder="1" applyAlignment="1">
      <alignment horizontal="left" vertical="center" wrapText="1" indent="1"/>
    </xf>
    <xf numFmtId="0" fontId="10" fillId="8" borderId="2" xfId="0" applyFont="1" applyFill="1" applyBorder="1" applyAlignment="1">
      <alignment horizontal="center" vertical="center" wrapText="1"/>
    </xf>
    <xf numFmtId="0" fontId="11" fillId="9" borderId="3" xfId="0" applyFont="1" applyFill="1" applyBorder="1" applyAlignment="1">
      <alignment horizontal="left" vertical="center" wrapText="1" indent="1"/>
    </xf>
    <xf numFmtId="0" fontId="2" fillId="4" borderId="3" xfId="0" applyFont="1" applyFill="1" applyBorder="1" applyAlignment="1">
      <alignment horizontal="left" vertical="center" wrapText="1" indent="1"/>
    </xf>
    <xf numFmtId="0" fontId="12" fillId="5" borderId="3" xfId="0" applyFont="1" applyFill="1" applyBorder="1" applyAlignment="1">
      <alignment horizontal="left" vertical="center" indent="1"/>
    </xf>
    <xf numFmtId="0" fontId="15" fillId="4" borderId="3" xfId="0" applyFont="1" applyFill="1" applyBorder="1" applyAlignment="1">
      <alignment horizontal="center" vertical="center"/>
    </xf>
    <xf numFmtId="0" fontId="13" fillId="4" borderId="3" xfId="0" applyFont="1" applyFill="1" applyBorder="1" applyAlignment="1">
      <alignment horizontal="left" vertical="center" wrapText="1" indent="1"/>
    </xf>
    <xf numFmtId="0" fontId="12" fillId="8" borderId="3" xfId="0" applyFont="1" applyFill="1" applyBorder="1" applyAlignment="1">
      <alignment horizontal="center" vertical="center" wrapText="1"/>
    </xf>
    <xf numFmtId="0" fontId="15" fillId="5" borderId="3" xfId="0" applyFont="1" applyFill="1" applyBorder="1" applyAlignment="1">
      <alignment horizontal="center" vertical="center"/>
    </xf>
    <xf numFmtId="0" fontId="13" fillId="5" borderId="3" xfId="0" applyFont="1" applyFill="1" applyBorder="1" applyAlignment="1">
      <alignment horizontal="left" vertical="center" wrapText="1" indent="1"/>
    </xf>
    <xf numFmtId="0" fontId="22" fillId="0" borderId="0" xfId="0" applyFont="1"/>
    <xf numFmtId="0" fontId="13" fillId="4" borderId="15" xfId="0" applyFont="1" applyFill="1" applyBorder="1"/>
    <xf numFmtId="0" fontId="8" fillId="2" borderId="15" xfId="0" applyFont="1" applyFill="1" applyBorder="1" applyAlignment="1">
      <alignment horizontal="center" vertical="center"/>
    </xf>
    <xf numFmtId="0" fontId="13" fillId="3" borderId="15" xfId="0" applyFont="1" applyFill="1" applyBorder="1"/>
    <xf numFmtId="0" fontId="16" fillId="5" borderId="17" xfId="0" applyFont="1" applyFill="1" applyBorder="1" applyAlignment="1">
      <alignment horizontal="left" vertical="center" wrapText="1" indent="1"/>
    </xf>
    <xf numFmtId="0" fontId="16" fillId="4" borderId="17" xfId="0" applyFont="1" applyFill="1" applyBorder="1" applyAlignment="1">
      <alignment horizontal="left" vertical="center" wrapText="1" indent="1"/>
    </xf>
    <xf numFmtId="0" fontId="9" fillId="10" borderId="16" xfId="0" applyFont="1" applyFill="1" applyBorder="1" applyAlignment="1">
      <alignment horizontal="left" vertical="center" wrapText="1" indent="1"/>
    </xf>
    <xf numFmtId="0" fontId="16" fillId="11" borderId="17" xfId="0" applyFont="1" applyFill="1" applyBorder="1" applyAlignment="1">
      <alignment horizontal="left" vertical="center" wrapText="1" indent="1"/>
    </xf>
    <xf numFmtId="0" fontId="2" fillId="5" borderId="0" xfId="0" applyFont="1" applyFill="1" applyAlignment="1">
      <alignment horizontal="left" vertical="center" indent="1"/>
    </xf>
    <xf numFmtId="0" fontId="0" fillId="0" borderId="0" xfId="0"/>
    <xf numFmtId="0" fontId="1" fillId="2" borderId="0" xfId="0" applyFont="1" applyFill="1" applyAlignment="1">
      <alignment horizontal="center" vertical="center" wrapText="1"/>
    </xf>
    <xf numFmtId="0" fontId="3" fillId="4" borderId="0" xfId="0" applyFont="1" applyFill="1" applyAlignment="1">
      <alignment horizontal="left" vertical="center" indent="1"/>
    </xf>
    <xf numFmtId="0" fontId="0" fillId="3" borderId="0" xfId="0" applyFill="1"/>
    <xf numFmtId="0" fontId="2" fillId="4" borderId="0" xfId="0" applyFont="1" applyFill="1" applyAlignment="1">
      <alignment horizontal="left" vertical="center" indent="1"/>
    </xf>
    <xf numFmtId="0" fontId="7" fillId="3" borderId="0" xfId="0" applyFont="1" applyFill="1" applyAlignment="1">
      <alignment horizontal="center" vertical="center"/>
    </xf>
    <xf numFmtId="0" fontId="4" fillId="6" borderId="1" xfId="0" applyFont="1" applyFill="1" applyBorder="1" applyAlignment="1">
      <alignment horizontal="left" vertical="top" wrapText="1" indent="1"/>
    </xf>
    <xf numFmtId="0" fontId="0" fillId="0" borderId="7" xfId="0" applyBorder="1"/>
    <xf numFmtId="0" fontId="5" fillId="7" borderId="0" xfId="0" applyFont="1" applyFill="1" applyAlignment="1">
      <alignment horizontal="center" vertical="center"/>
    </xf>
    <xf numFmtId="0" fontId="8" fillId="2" borderId="0" xfId="0" applyFont="1" applyFill="1" applyAlignment="1">
      <alignment horizontal="center" vertical="center" wrapText="1"/>
    </xf>
    <xf numFmtId="0" fontId="9" fillId="7" borderId="0" xfId="0" applyFont="1" applyFill="1" applyAlignment="1">
      <alignment horizontal="center" vertical="center"/>
    </xf>
    <xf numFmtId="0" fontId="13" fillId="4" borderId="3" xfId="0" applyFont="1" applyFill="1" applyBorder="1" applyAlignment="1">
      <alignment horizontal="left" vertical="center" indent="1"/>
    </xf>
    <xf numFmtId="0" fontId="0" fillId="0" borderId="8" xfId="0" applyBorder="1"/>
    <xf numFmtId="0" fontId="16" fillId="8" borderId="5" xfId="0" applyFont="1" applyFill="1" applyBorder="1" applyAlignment="1">
      <alignment horizontal="left" vertical="top" wrapText="1" indent="1"/>
    </xf>
    <xf numFmtId="0" fontId="0" fillId="0" borderId="9" xfId="0" applyBorder="1"/>
    <xf numFmtId="0" fontId="14" fillId="5" borderId="4" xfId="0" applyFont="1" applyFill="1" applyBorder="1" applyAlignment="1">
      <alignment horizontal="center" vertical="center" wrapText="1"/>
    </xf>
    <xf numFmtId="0" fontId="0" fillId="0" borderId="10" xfId="0" applyBorder="1"/>
    <xf numFmtId="0" fontId="0" fillId="0" borderId="11" xfId="0" applyBorder="1"/>
    <xf numFmtId="0" fontId="18" fillId="4" borderId="3" xfId="0" applyFont="1" applyFill="1" applyBorder="1" applyAlignment="1">
      <alignment horizontal="left" vertical="center" indent="1"/>
    </xf>
    <xf numFmtId="0" fontId="0" fillId="0" borderId="12" xfId="0" applyBorder="1"/>
    <xf numFmtId="0" fontId="19" fillId="5" borderId="4" xfId="0" applyFont="1" applyFill="1" applyBorder="1" applyAlignment="1">
      <alignment horizontal="center" vertical="center"/>
    </xf>
    <xf numFmtId="0" fontId="18" fillId="5" borderId="3" xfId="0" applyFont="1" applyFill="1" applyBorder="1" applyAlignment="1">
      <alignment horizontal="left" vertical="center" indent="1"/>
    </xf>
    <xf numFmtId="0" fontId="12" fillId="8" borderId="3" xfId="0" applyFont="1" applyFill="1" applyBorder="1" applyAlignment="1">
      <alignment horizontal="center" vertical="center"/>
    </xf>
    <xf numFmtId="0" fontId="13" fillId="5" borderId="3" xfId="0" applyFont="1" applyFill="1" applyBorder="1" applyAlignment="1">
      <alignment horizontal="left" vertical="center" indent="1"/>
    </xf>
    <xf numFmtId="0" fontId="21" fillId="6" borderId="1" xfId="0" applyFont="1" applyFill="1" applyBorder="1" applyAlignment="1">
      <alignment horizontal="left" vertical="top" wrapText="1" indent="1"/>
    </xf>
    <xf numFmtId="0" fontId="7" fillId="4" borderId="3" xfId="0" applyFont="1" applyFill="1" applyBorder="1" applyAlignment="1">
      <alignment horizontal="left" vertical="center" indent="1"/>
    </xf>
    <xf numFmtId="0" fontId="7" fillId="5" borderId="3" xfId="0" applyFont="1" applyFill="1" applyBorder="1" applyAlignment="1">
      <alignment horizontal="left" vertical="center" indent="1"/>
    </xf>
    <xf numFmtId="0" fontId="20" fillId="5" borderId="6" xfId="0" applyFont="1" applyFill="1" applyBorder="1" applyAlignment="1">
      <alignment horizontal="left" vertical="top" wrapText="1" indent="1"/>
    </xf>
    <xf numFmtId="0" fontId="0" fillId="0" borderId="13" xfId="0" applyBorder="1"/>
    <xf numFmtId="0" fontId="0" fillId="0" borderId="14" xfId="0" applyBorder="1"/>
    <xf numFmtId="0" fontId="17" fillId="5" borderId="0" xfId="0" applyFont="1" applyFill="1" applyAlignment="1">
      <alignment horizontal="center" vertical="center"/>
    </xf>
    <xf numFmtId="0" fontId="21" fillId="0" borderId="0" xfId="0" applyFont="1" applyAlignment="1">
      <alignment horizontal="center" vertical="center"/>
    </xf>
    <xf numFmtId="0" fontId="0" fillId="12" borderId="15" xfId="0" applyFill="1" applyBorder="1"/>
    <xf numFmtId="0" fontId="13" fillId="12" borderId="15" xfId="0" applyFont="1" applyFill="1" applyBorder="1"/>
    <xf numFmtId="0" fontId="9" fillId="12" borderId="15" xfId="0" applyFont="1" applyFill="1" applyBorder="1" applyAlignment="1">
      <alignment horizontal="left" vertical="center" wrapText="1" indent="1"/>
    </xf>
    <xf numFmtId="0" fontId="16" fillId="12" borderId="15" xfId="0" applyFont="1" applyFill="1" applyBorder="1" applyAlignment="1">
      <alignment horizontal="left" vertical="center" wrapText="1" indent="1"/>
    </xf>
    <xf numFmtId="0" fontId="7" fillId="3" borderId="0" xfId="0" applyFont="1" applyFill="1" applyAlignment="1">
      <alignment horizontal="center" vertical="center" wrapText="1"/>
    </xf>
  </cellXfs>
  <cellStyles count="1">
    <cellStyle name="Normal" xfId="0" builtinId="0"/>
  </cellStyles>
  <dxfs count="9">
    <dxf>
      <font>
        <i/>
        <sz val="10"/>
        <color rgb="FF999999"/>
        <name val="Arial"/>
      </font>
      <fill>
        <patternFill patternType="solid">
          <fgColor rgb="FFCCCCCC"/>
        </patternFill>
      </fill>
    </dxf>
    <dxf>
      <font>
        <i/>
        <sz val="10"/>
        <color rgb="FF999999"/>
        <name val="Arial"/>
      </font>
      <fill>
        <patternFill patternType="solid">
          <fgColor rgb="FFCCCCCC"/>
        </patternFill>
      </fill>
    </dxf>
    <dxf>
      <font>
        <i/>
        <sz val="10"/>
        <color rgb="FF999999"/>
        <name val="Arial"/>
      </font>
      <fill>
        <patternFill patternType="solid">
          <fgColor rgb="FFCCCCCC"/>
        </patternFill>
      </fill>
    </dxf>
    <dxf>
      <font>
        <i/>
        <sz val="10"/>
        <color rgb="FF999999"/>
        <name val="Arial"/>
      </font>
      <fill>
        <patternFill patternType="solid">
          <fgColor rgb="FFCCCCCC"/>
        </patternFill>
      </fill>
    </dxf>
    <dxf>
      <font>
        <i/>
        <sz val="10"/>
        <color rgb="FF999999"/>
        <name val="Arial"/>
      </font>
      <fill>
        <patternFill patternType="solid">
          <fgColor rgb="FFCCCCCC"/>
        </patternFill>
      </fill>
    </dxf>
    <dxf>
      <font>
        <i/>
        <sz val="10"/>
        <color rgb="FF999999"/>
        <name val="Arial"/>
      </font>
      <fill>
        <patternFill patternType="solid">
          <fgColor rgb="FFCCCCCC"/>
        </patternFill>
      </fill>
    </dxf>
    <dxf>
      <font>
        <i/>
        <sz val="10"/>
        <color rgb="FF999999"/>
        <name val="Arial"/>
      </font>
      <fill>
        <patternFill patternType="solid">
          <fgColor rgb="FFCCCCCC"/>
        </patternFill>
      </fill>
    </dxf>
    <dxf>
      <font>
        <i/>
        <sz val="10"/>
        <color rgb="FF999999"/>
        <name val="Arial"/>
      </font>
      <fill>
        <patternFill patternType="solid">
          <fgColor rgb="FFCCCCCC"/>
        </patternFill>
      </fill>
    </dxf>
    <dxf>
      <font>
        <i/>
        <sz val="10"/>
        <color rgb="FF999999"/>
        <name val="Arial"/>
      </font>
      <fill>
        <patternFill patternType="solid">
          <fgColor rgb="FFCCCCC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3366"/>
  </sheetPr>
  <dimension ref="B1:C27"/>
  <sheetViews>
    <sheetView showGridLines="0" tabSelected="1" workbookViewId="0">
      <selection activeCell="G10" sqref="G10"/>
    </sheetView>
  </sheetViews>
  <sheetFormatPr defaultRowHeight="14.4" x14ac:dyDescent="0.3"/>
  <cols>
    <col min="1" max="1" width="3" customWidth="1"/>
    <col min="2" max="2" width="27.109375" customWidth="1"/>
    <col min="3" max="3" width="63" customWidth="1"/>
    <col min="4" max="4" width="3" customWidth="1"/>
  </cols>
  <sheetData>
    <row r="1" spans="2:3" ht="7.95" customHeight="1" x14ac:dyDescent="0.3"/>
    <row r="2" spans="2:3" ht="49.95" customHeight="1" x14ac:dyDescent="0.3">
      <c r="B2" s="30" t="s">
        <v>0</v>
      </c>
      <c r="C2" s="29"/>
    </row>
    <row r="3" spans="2:3" ht="6" customHeight="1" x14ac:dyDescent="0.3">
      <c r="B3" s="32"/>
      <c r="C3" s="29"/>
    </row>
    <row r="4" spans="2:3" ht="10.050000000000001" customHeight="1" x14ac:dyDescent="0.3"/>
    <row r="5" spans="2:3" ht="22.05" customHeight="1" x14ac:dyDescent="0.3">
      <c r="B5" s="33" t="s">
        <v>1</v>
      </c>
      <c r="C5" s="29"/>
    </row>
    <row r="6" spans="2:3" ht="22.05" customHeight="1" x14ac:dyDescent="0.3">
      <c r="B6" s="28" t="s">
        <v>2</v>
      </c>
      <c r="C6" s="29"/>
    </row>
    <row r="7" spans="2:3" ht="22.05" customHeight="1" x14ac:dyDescent="0.3">
      <c r="B7" s="31" t="s">
        <v>3</v>
      </c>
      <c r="C7" s="29"/>
    </row>
    <row r="8" spans="2:3" ht="22.05" customHeight="1" x14ac:dyDescent="0.3">
      <c r="B8" s="28" t="s">
        <v>4</v>
      </c>
      <c r="C8" s="29"/>
    </row>
    <row r="9" spans="2:3" ht="10.050000000000001" customHeight="1" x14ac:dyDescent="0.3"/>
    <row r="10" spans="2:3" ht="79.95" customHeight="1" x14ac:dyDescent="0.3">
      <c r="B10" s="35" t="s">
        <v>5</v>
      </c>
      <c r="C10" s="36"/>
    </row>
    <row r="11" spans="2:3" ht="10.050000000000001" customHeight="1" x14ac:dyDescent="0.3"/>
    <row r="12" spans="2:3" ht="22.05" customHeight="1" x14ac:dyDescent="0.3">
      <c r="B12" s="37" t="s">
        <v>6</v>
      </c>
      <c r="C12" s="29"/>
    </row>
    <row r="13" spans="2:3" ht="25.95" customHeight="1" x14ac:dyDescent="0.3">
      <c r="B13" s="1" t="s">
        <v>7</v>
      </c>
      <c r="C13" s="2" t="s">
        <v>8</v>
      </c>
    </row>
    <row r="14" spans="2:3" ht="25.95" customHeight="1" x14ac:dyDescent="0.3">
      <c r="B14" s="3" t="s">
        <v>9</v>
      </c>
      <c r="C14" s="4" t="s">
        <v>10</v>
      </c>
    </row>
    <row r="15" spans="2:3" ht="25.95" customHeight="1" x14ac:dyDescent="0.3">
      <c r="B15" s="1" t="s">
        <v>11</v>
      </c>
      <c r="C15" s="2" t="s">
        <v>12</v>
      </c>
    </row>
    <row r="16" spans="2:3" ht="25.95" customHeight="1" x14ac:dyDescent="0.3">
      <c r="B16" s="3" t="s">
        <v>13</v>
      </c>
      <c r="C16" s="4" t="s">
        <v>14</v>
      </c>
    </row>
    <row r="17" spans="2:3" ht="25.95" customHeight="1" x14ac:dyDescent="0.3">
      <c r="B17" s="1" t="s">
        <v>15</v>
      </c>
      <c r="C17" s="2" t="s">
        <v>16</v>
      </c>
    </row>
    <row r="18" spans="2:3" ht="10.050000000000001" customHeight="1" x14ac:dyDescent="0.3"/>
    <row r="19" spans="2:3" ht="22.05" customHeight="1" x14ac:dyDescent="0.3">
      <c r="B19" s="34" t="s">
        <v>17</v>
      </c>
      <c r="C19" s="29"/>
    </row>
    <row r="20" spans="2:3" ht="24" customHeight="1" x14ac:dyDescent="0.3">
      <c r="B20" s="5" t="s">
        <v>18</v>
      </c>
      <c r="C20" s="6" t="s">
        <v>19</v>
      </c>
    </row>
    <row r="21" spans="2:3" ht="24" customHeight="1" x14ac:dyDescent="0.3">
      <c r="B21" s="7" t="s">
        <v>20</v>
      </c>
      <c r="C21" s="2" t="s">
        <v>21</v>
      </c>
    </row>
    <row r="22" spans="2:3" ht="24" customHeight="1" x14ac:dyDescent="0.3">
      <c r="B22" s="5" t="s">
        <v>22</v>
      </c>
      <c r="C22" s="6" t="s">
        <v>23</v>
      </c>
    </row>
    <row r="23" spans="2:3" ht="24" customHeight="1" x14ac:dyDescent="0.3">
      <c r="B23" s="7" t="s">
        <v>24</v>
      </c>
      <c r="C23" s="2" t="s">
        <v>25</v>
      </c>
    </row>
    <row r="24" spans="2:3" ht="24" customHeight="1" x14ac:dyDescent="0.3">
      <c r="B24" s="5" t="s">
        <v>26</v>
      </c>
      <c r="C24" s="6" t="s">
        <v>27</v>
      </c>
    </row>
    <row r="25" spans="2:3" ht="24" customHeight="1" x14ac:dyDescent="0.3">
      <c r="B25" s="7" t="s">
        <v>28</v>
      </c>
      <c r="C25" s="2" t="s">
        <v>29</v>
      </c>
    </row>
    <row r="26" spans="2:3" ht="10.050000000000001" customHeight="1" x14ac:dyDescent="0.3"/>
    <row r="27" spans="2:3" ht="28.2" customHeight="1" x14ac:dyDescent="0.3">
      <c r="B27" s="65" t="s">
        <v>98</v>
      </c>
      <c r="C27" s="29"/>
    </row>
  </sheetData>
  <mergeCells count="10">
    <mergeCell ref="B19:C19"/>
    <mergeCell ref="B10:C10"/>
    <mergeCell ref="B27:C27"/>
    <mergeCell ref="B8:C8"/>
    <mergeCell ref="B12:C12"/>
    <mergeCell ref="B6:C6"/>
    <mergeCell ref="B2:C2"/>
    <mergeCell ref="B7:C7"/>
    <mergeCell ref="B3:C3"/>
    <mergeCell ref="B5:C5"/>
  </mergeCells>
  <pageMargins left="0.75" right="0.75" top="1" bottom="1" header="0.5" footer="0.5"/>
  <ignoredErrors>
    <ignoredError sqref="B20:B2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1565C0"/>
  </sheetPr>
  <dimension ref="B1:G37"/>
  <sheetViews>
    <sheetView showGridLines="0" workbookViewId="0">
      <pane xSplit="1" ySplit="4" topLeftCell="B5" activePane="bottomRight" state="frozen"/>
      <selection pane="topRight"/>
      <selection pane="bottomLeft"/>
      <selection pane="bottomRight" activeCell="J6" sqref="J6"/>
    </sheetView>
  </sheetViews>
  <sheetFormatPr defaultRowHeight="14.4" x14ac:dyDescent="0.3"/>
  <cols>
    <col min="1" max="1" width="3" customWidth="1"/>
    <col min="2" max="2" width="6" customWidth="1"/>
    <col min="3" max="3" width="52" customWidth="1"/>
    <col min="4" max="4" width="14" customWidth="1"/>
    <col min="5" max="5" width="30" customWidth="1"/>
    <col min="6" max="6" width="3" customWidth="1"/>
    <col min="7" max="7" width="0.44140625" hidden="1" customWidth="1"/>
  </cols>
  <sheetData>
    <row r="1" spans="2:7" ht="7.95" customHeight="1" x14ac:dyDescent="0.3"/>
    <row r="2" spans="2:7" ht="40.049999999999997" customHeight="1" x14ac:dyDescent="0.3">
      <c r="B2" s="38" t="s">
        <v>30</v>
      </c>
      <c r="C2" s="29"/>
      <c r="D2" s="29"/>
      <c r="E2" s="29"/>
    </row>
    <row r="3" spans="2:7" ht="4.95" customHeight="1" x14ac:dyDescent="0.3">
      <c r="B3" s="32"/>
      <c r="C3" s="29"/>
      <c r="D3" s="29"/>
      <c r="E3" s="29"/>
    </row>
    <row r="4" spans="2:7" ht="24" customHeight="1" x14ac:dyDescent="0.3">
      <c r="B4" s="8" t="s">
        <v>31</v>
      </c>
      <c r="C4" s="8" t="s">
        <v>32</v>
      </c>
      <c r="D4" s="8" t="s">
        <v>33</v>
      </c>
      <c r="E4" s="8" t="s">
        <v>34</v>
      </c>
    </row>
    <row r="5" spans="2:7" ht="6" customHeight="1" x14ac:dyDescent="0.3"/>
    <row r="6" spans="2:7" ht="37.950000000000003" customHeight="1" x14ac:dyDescent="0.3">
      <c r="B6" s="9" t="s">
        <v>35</v>
      </c>
      <c r="C6" s="10" t="s">
        <v>36</v>
      </c>
      <c r="D6" s="11" t="s">
        <v>97</v>
      </c>
      <c r="E6" s="12" t="s">
        <v>38</v>
      </c>
      <c r="G6" s="20" t="str">
        <f>D6</f>
        <v>Yes</v>
      </c>
    </row>
    <row r="7" spans="2:7" ht="6" customHeight="1" x14ac:dyDescent="0.3"/>
    <row r="8" spans="2:7" ht="4.05" customHeight="1" x14ac:dyDescent="0.3"/>
    <row r="9" spans="2:7" ht="37.950000000000003" customHeight="1" x14ac:dyDescent="0.3">
      <c r="B9" s="9" t="s">
        <v>39</v>
      </c>
      <c r="C9" s="13" t="s">
        <v>40</v>
      </c>
      <c r="D9" s="11" t="s">
        <v>37</v>
      </c>
      <c r="E9" s="12" t="s">
        <v>41</v>
      </c>
      <c r="G9" s="20" t="str">
        <f>IF(D6="No","N/A",D9)</f>
        <v>— Select —</v>
      </c>
    </row>
    <row r="10" spans="2:7" ht="6" customHeight="1" x14ac:dyDescent="0.3"/>
    <row r="11" spans="2:7" ht="4.05" customHeight="1" x14ac:dyDescent="0.3"/>
    <row r="12" spans="2:7" ht="37.950000000000003" customHeight="1" x14ac:dyDescent="0.3">
      <c r="B12" s="9" t="s">
        <v>42</v>
      </c>
      <c r="C12" s="10" t="s">
        <v>43</v>
      </c>
      <c r="D12" s="11" t="s">
        <v>37</v>
      </c>
      <c r="E12" s="12" t="s">
        <v>44</v>
      </c>
      <c r="G12" s="20" t="str">
        <f>IF(OR(D6="No",D9="No"),"N/A",D12)</f>
        <v>— Select —</v>
      </c>
    </row>
    <row r="13" spans="2:7" ht="6" customHeight="1" x14ac:dyDescent="0.3"/>
    <row r="14" spans="2:7" ht="4.05" customHeight="1" x14ac:dyDescent="0.3"/>
    <row r="15" spans="2:7" ht="37.950000000000003" customHeight="1" x14ac:dyDescent="0.3">
      <c r="B15" s="9" t="s">
        <v>45</v>
      </c>
      <c r="C15" s="13" t="s">
        <v>46</v>
      </c>
      <c r="D15" s="11" t="s">
        <v>37</v>
      </c>
      <c r="E15" s="12" t="s">
        <v>47</v>
      </c>
      <c r="G15" s="20" t="str">
        <f>IF(OR(D6="No",D9="No"),"N/A",D15)</f>
        <v>— Select —</v>
      </c>
    </row>
    <row r="16" spans="2:7" ht="6" customHeight="1" x14ac:dyDescent="0.3"/>
    <row r="17" spans="2:7" ht="4.05" customHeight="1" x14ac:dyDescent="0.3"/>
    <row r="18" spans="2:7" ht="37.950000000000003" customHeight="1" x14ac:dyDescent="0.3">
      <c r="B18" s="9" t="s">
        <v>48</v>
      </c>
      <c r="C18" s="10" t="s">
        <v>49</v>
      </c>
      <c r="D18" s="11" t="s">
        <v>37</v>
      </c>
      <c r="E18" s="12" t="s">
        <v>50</v>
      </c>
      <c r="G18" s="20" t="str">
        <f>IF(OR(D6="No",D9="No"),"N/A",D18)</f>
        <v>— Select —</v>
      </c>
    </row>
    <row r="19" spans="2:7" ht="6" customHeight="1" x14ac:dyDescent="0.3"/>
    <row r="20" spans="2:7" ht="4.05" customHeight="1" x14ac:dyDescent="0.3"/>
    <row r="21" spans="2:7" ht="37.950000000000003" customHeight="1" x14ac:dyDescent="0.3">
      <c r="B21" s="9" t="s">
        <v>51</v>
      </c>
      <c r="C21" s="13" t="s">
        <v>52</v>
      </c>
      <c r="D21" s="11" t="s">
        <v>37</v>
      </c>
      <c r="E21" s="12" t="s">
        <v>53</v>
      </c>
      <c r="G21" s="20" t="str">
        <f>IF(OR(D6="No",D9="No"),"N/A",D21)</f>
        <v>— Select —</v>
      </c>
    </row>
    <row r="22" spans="2:7" ht="6" customHeight="1" x14ac:dyDescent="0.3"/>
    <row r="23" spans="2:7" ht="4.05" customHeight="1" x14ac:dyDescent="0.3"/>
    <row r="24" spans="2:7" ht="37.950000000000003" customHeight="1" x14ac:dyDescent="0.3">
      <c r="B24" s="9" t="s">
        <v>54</v>
      </c>
      <c r="C24" s="10" t="s">
        <v>55</v>
      </c>
      <c r="D24" s="11" t="s">
        <v>37</v>
      </c>
      <c r="E24" s="12" t="s">
        <v>56</v>
      </c>
      <c r="G24" s="20" t="str">
        <f>IF(OR(D6="No",D9="No"),"N/A",D24)</f>
        <v>— Select —</v>
      </c>
    </row>
    <row r="25" spans="2:7" ht="6" customHeight="1" x14ac:dyDescent="0.3"/>
    <row r="26" spans="2:7" ht="4.05" customHeight="1" x14ac:dyDescent="0.3"/>
    <row r="27" spans="2:7" ht="49.95" customHeight="1" x14ac:dyDescent="0.3">
      <c r="B27" s="9" t="s">
        <v>57</v>
      </c>
      <c r="C27" s="13" t="s">
        <v>58</v>
      </c>
      <c r="D27" s="11" t="s">
        <v>37</v>
      </c>
      <c r="E27" s="12" t="s">
        <v>59</v>
      </c>
      <c r="G27" s="20" t="str">
        <f>IF(OR(D6="No",D9="No"),"N/A",D27)</f>
        <v>— Select —</v>
      </c>
    </row>
    <row r="28" spans="2:7" ht="6" customHeight="1" x14ac:dyDescent="0.3"/>
    <row r="29" spans="2:7" ht="4.05" customHeight="1" x14ac:dyDescent="0.3"/>
    <row r="30" spans="2:7" ht="37.950000000000003" customHeight="1" x14ac:dyDescent="0.3">
      <c r="B30" s="9" t="s">
        <v>60</v>
      </c>
      <c r="C30" s="10" t="s">
        <v>61</v>
      </c>
      <c r="D30" s="11" t="s">
        <v>37</v>
      </c>
      <c r="E30" s="12" t="s">
        <v>62</v>
      </c>
      <c r="G30" s="20" t="str">
        <f>IF(OR(D6="No",D9="No"),"N/A",D30)</f>
        <v>— Select —</v>
      </c>
    </row>
    <row r="31" spans="2:7" ht="6" customHeight="1" x14ac:dyDescent="0.3"/>
    <row r="32" spans="2:7" ht="4.05" customHeight="1" x14ac:dyDescent="0.3"/>
    <row r="33" spans="2:7" ht="37.950000000000003" customHeight="1" x14ac:dyDescent="0.3">
      <c r="B33" s="9" t="s">
        <v>63</v>
      </c>
      <c r="C33" s="13" t="s">
        <v>64</v>
      </c>
      <c r="D33" s="11" t="s">
        <v>37</v>
      </c>
      <c r="E33" s="12" t="s">
        <v>65</v>
      </c>
      <c r="G33" s="20" t="str">
        <f>IF(OR(D6="No",D9="No"),"N/A",D33)</f>
        <v>— Select —</v>
      </c>
    </row>
    <row r="34" spans="2:7" ht="6" customHeight="1" x14ac:dyDescent="0.3"/>
    <row r="35" spans="2:7" ht="4.05" customHeight="1" x14ac:dyDescent="0.3"/>
    <row r="37" spans="2:7" ht="30" customHeight="1" x14ac:dyDescent="0.3">
      <c r="B37" s="34" t="s">
        <v>66</v>
      </c>
      <c r="C37" s="29"/>
      <c r="D37" s="29"/>
      <c r="E37" s="29"/>
    </row>
  </sheetData>
  <mergeCells count="3">
    <mergeCell ref="B3:E3"/>
    <mergeCell ref="B2:E2"/>
    <mergeCell ref="B37:E37"/>
  </mergeCells>
  <conditionalFormatting sqref="B9:E9">
    <cfRule type="expression" dxfId="8" priority="1">
      <formula>$D$6="No"</formula>
    </cfRule>
  </conditionalFormatting>
  <conditionalFormatting sqref="B12:E12">
    <cfRule type="expression" dxfId="7" priority="5">
      <formula>OR($D$6="No",$D$9="No")</formula>
    </cfRule>
  </conditionalFormatting>
  <conditionalFormatting sqref="B15:E15">
    <cfRule type="expression" dxfId="6" priority="9">
      <formula>OR($D$6="No",$D$9="No")</formula>
    </cfRule>
  </conditionalFormatting>
  <conditionalFormatting sqref="B18:E18">
    <cfRule type="expression" dxfId="5" priority="13">
      <formula>OR($D$6="No",$D$9="No")</formula>
    </cfRule>
  </conditionalFormatting>
  <conditionalFormatting sqref="B21:E21">
    <cfRule type="expression" dxfId="4" priority="17">
      <formula>OR($D$6="No",$D$9="No")</formula>
    </cfRule>
  </conditionalFormatting>
  <conditionalFormatting sqref="B24:E24">
    <cfRule type="expression" dxfId="3" priority="21">
      <formula>OR($D$6="No",$D$9="No")</formula>
    </cfRule>
  </conditionalFormatting>
  <conditionalFormatting sqref="B27:E27">
    <cfRule type="expression" dxfId="2" priority="25">
      <formula>OR($D$6="No",$D$9="No")</formula>
    </cfRule>
  </conditionalFormatting>
  <conditionalFormatting sqref="B30:E30">
    <cfRule type="expression" dxfId="1" priority="29">
      <formula>OR($D$6="No",$D$9="No")</formula>
    </cfRule>
  </conditionalFormatting>
  <conditionalFormatting sqref="B33:E33">
    <cfRule type="expression" dxfId="0" priority="33">
      <formula>OR($D$6="No",$D$9="No")</formula>
    </cfRule>
  </conditionalFormatting>
  <dataValidations count="5">
    <dataValidation type="list" sqref="D6" xr:uid="{00000000-0002-0000-0100-000000000000}">
      <formula1>"Yes,No"</formula1>
    </dataValidation>
    <dataValidation type="list" sqref="D9 D15 D18 D21 D27 D33" xr:uid="{00000000-0002-0000-0100-000001000000}">
      <formula1>"Yes,No,Unsure"</formula1>
    </dataValidation>
    <dataValidation type="list" sqref="D12" xr:uid="{00000000-0002-0000-0100-000002000000}">
      <formula1>"Yes,No,Don't Know — Check Contract"</formula1>
    </dataValidation>
    <dataValidation type="list" sqref="D30" xr:uid="{00000000-0002-0000-0100-000003000000}">
      <formula1>"Yes — Subcontractor,No — Direct DoD vendor,Both"</formula1>
    </dataValidation>
    <dataValidation type="list" sqref="D24" xr:uid="{00000000-0002-0000-0100-000004000000}">
      <formula1>"Yes,No,Haven't Checked"</formula1>
    </dataValidation>
  </dataValidation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9A825"/>
  </sheetPr>
  <dimension ref="B1:I50"/>
  <sheetViews>
    <sheetView showGridLines="0" workbookViewId="0">
      <pane xSplit="5" ySplit="12" topLeftCell="F13" activePane="bottomRight" state="frozen"/>
      <selection pane="topRight"/>
      <selection pane="bottomLeft"/>
      <selection pane="bottomRight" activeCell="F14" sqref="F14"/>
    </sheetView>
  </sheetViews>
  <sheetFormatPr defaultRowHeight="14.4" x14ac:dyDescent="0.3"/>
  <cols>
    <col min="1" max="1" width="1.109375" customWidth="1"/>
    <col min="2" max="2" width="15.109375" customWidth="1"/>
    <col min="3" max="3" width="41.44140625" customWidth="1"/>
    <col min="4" max="4" width="22" customWidth="1"/>
    <col min="5" max="5" width="1.109375" customWidth="1"/>
    <col min="6" max="6" width="41.109375" customWidth="1"/>
    <col min="7" max="7" width="1.109375" customWidth="1"/>
    <col min="8" max="8" width="41.109375" customWidth="1"/>
    <col min="9" max="9" width="2" customWidth="1"/>
  </cols>
  <sheetData>
    <row r="1" spans="2:9" ht="6" customHeight="1" x14ac:dyDescent="0.3">
      <c r="F1" s="21"/>
      <c r="G1" s="21"/>
      <c r="H1" s="21"/>
      <c r="I1" s="21"/>
    </row>
    <row r="2" spans="2:9" ht="45" customHeight="1" x14ac:dyDescent="0.3">
      <c r="B2" s="38" t="s">
        <v>67</v>
      </c>
      <c r="C2" s="29"/>
      <c r="D2" s="29"/>
      <c r="F2" s="22" t="s">
        <v>68</v>
      </c>
      <c r="G2" s="21"/>
      <c r="H2" s="22" t="s">
        <v>69</v>
      </c>
      <c r="I2" s="21"/>
    </row>
    <row r="3" spans="2:9" ht="4.95" customHeight="1" x14ac:dyDescent="0.3">
      <c r="B3" s="32"/>
      <c r="C3" s="29"/>
      <c r="D3" s="29"/>
      <c r="F3" s="23"/>
      <c r="G3" s="21"/>
      <c r="H3" s="23"/>
      <c r="I3" s="21"/>
    </row>
    <row r="4" spans="2:9" ht="7.95" customHeight="1" x14ac:dyDescent="0.3">
      <c r="F4" s="21"/>
      <c r="G4" s="21"/>
      <c r="H4" s="21"/>
      <c r="I4" s="21"/>
    </row>
    <row r="5" spans="2:9" ht="24" customHeight="1" x14ac:dyDescent="0.3">
      <c r="B5" s="39" t="s">
        <v>70</v>
      </c>
      <c r="C5" s="29"/>
      <c r="D5" s="29"/>
      <c r="F5" s="26" t="str">
        <f>IF($B$12="NOT IN SCOPE","✅  CMMC Does Not Apply to You","")</f>
        <v/>
      </c>
      <c r="G5" s="21"/>
      <c r="H5" s="26" t="str">
        <f>IF($B$12="NOT IN SCOPE","✅  No Action Required at This Time","")</f>
        <v/>
      </c>
      <c r="I5" s="21"/>
    </row>
    <row r="6" spans="2:9" ht="24.6" customHeight="1" x14ac:dyDescent="0.3">
      <c r="B6" s="14" t="s">
        <v>71</v>
      </c>
      <c r="C6" s="40"/>
      <c r="D6" s="41"/>
      <c r="F6" s="27" t="str">
        <f>IF($B$12="NOT IN SCOPE","You do not handle Federal Contract Information (FCI) under a DoD contract.","")</f>
        <v/>
      </c>
      <c r="G6" s="21"/>
      <c r="H6" s="27" t="str">
        <f>IF($B$12="NOT IN SCOPE","Keep this triage record on file for your records.","")</f>
        <v/>
      </c>
      <c r="I6" s="21"/>
    </row>
    <row r="7" spans="2:9" ht="24.6" customHeight="1" x14ac:dyDescent="0.3">
      <c r="B7" s="14" t="s">
        <v>72</v>
      </c>
      <c r="C7" s="40"/>
      <c r="D7" s="41"/>
      <c r="F7" s="25" t="str">
        <f>IF($B$12="NOT IN SCOPE","CMMC only applies to contractors handling FCI or CUI (Controlled Unclassified Information).","")</f>
        <v/>
      </c>
      <c r="G7" s="21"/>
      <c r="H7" s="25" t="str">
        <f>IF($B$12="NOT IN SCOPE","Re-evaluate if you take on new DoD contracts.","")</f>
        <v/>
      </c>
      <c r="I7" s="21"/>
    </row>
    <row r="8" spans="2:9" ht="24.6" customHeight="1" x14ac:dyDescent="0.3">
      <c r="B8" s="14" t="s">
        <v>73</v>
      </c>
      <c r="C8" s="40"/>
      <c r="D8" s="41"/>
      <c r="F8" s="27" t="str">
        <f>IF($B$12="NOT IN SCOPE","You have no compliance obligation under CMMC at this time.","")</f>
        <v/>
      </c>
      <c r="G8" s="21"/>
      <c r="H8" s="27" t="str">
        <f>IF($B$12="NOT IN SCOPE","Go to Print Certificate tab to save a PDF copy.","")</f>
        <v/>
      </c>
      <c r="I8" s="21"/>
    </row>
    <row r="9" spans="2:9" ht="24.6" customHeight="1" x14ac:dyDescent="0.3">
      <c r="B9" s="14" t="s">
        <v>74</v>
      </c>
      <c r="C9" s="40"/>
      <c r="D9" s="41"/>
      <c r="F9" s="25" t="str">
        <f>IF($B$12="NOT IN SCOPE","Re-evaluate annually or when pursuing new DoD contracts.","")</f>
        <v/>
      </c>
      <c r="G9" s="21"/>
      <c r="H9" s="25" t="str">
        <f>IF($B$12="NOT IN SCOPE","Review annually — your contract mix may change.","")</f>
        <v/>
      </c>
      <c r="I9" s="21"/>
    </row>
    <row r="10" spans="2:9" ht="24.6" customHeight="1" x14ac:dyDescent="0.3">
      <c r="F10" s="24" t="str">
        <f>IF($B$12="COMPLETE SCOPE QUESTIONS","If Q2 = Yes → answer Q3–Q10 for your full determination.","")</f>
        <v>If Q2 = Yes → answer Q3–Q10 for your full determination.</v>
      </c>
      <c r="G10" s="21"/>
      <c r="H10" s="21"/>
      <c r="I10" s="21"/>
    </row>
    <row r="11" spans="2:9" ht="24" customHeight="1" x14ac:dyDescent="0.3">
      <c r="B11" s="38" t="s">
        <v>75</v>
      </c>
      <c r="C11" s="29"/>
      <c r="D11" s="29"/>
      <c r="F11" s="21"/>
      <c r="G11" s="21"/>
      <c r="I11" s="21"/>
    </row>
    <row r="12" spans="2:9" ht="33.6" customHeight="1" x14ac:dyDescent="0.3">
      <c r="B12" s="44" t="str">
        <f>IF(OR('Scope Questions'!G6="— Select —",'Scope Questions'!G6=""),"COMPLETE SCOPE QUESTIONS",IF(OR('Scope Questions'!G6="No",'Scope Questions'!G9="No"),"NOT IN SCOPE",IF(OR('Scope Questions'!G9="— Select —",'Scope Questions'!G9=""),"COMPLETE SCOPE QUESTIONS",IF(OR(IF(OR('Scope Questions'!G6="No",'Scope Questions'!G9="No"),FALSE,'Scope Questions'!G12="Yes"),IF(OR('Scope Questions'!G6="No",'Scope Questions'!G9="No"),FALSE,'Scope Questions'!G15="Yes"),IF(OR('Scope Questions'!G6="No",'Scope Questions'!G9="No"),FALSE,'Scope Questions'!G18="Yes"),IF(OR('Scope Questions'!G6="No",'Scope Questions'!G9="No"),FALSE,'Scope Questions'!G21="Yes"),IF(OR('Scope Questions'!G6="No",'Scope Questions'!G9="No"),FALSE,'Scope Questions'!G24="Yes"),IF(OR('Scope Questions'!G6="No",'Scope Questions'!G9="No"),FALSE,'Scope Questions'!G33="Yes")),"LEVEL 2 REQUIRED",IF(OR(IF(OR('Scope Questions'!G6="No",'Scope Questions'!G9="No"),FALSE,'Scope Questions'!G12="Don't Know — Check Contract"),IF(OR('Scope Questions'!G6="No",'Scope Questions'!G9="No"),FALSE,'Scope Questions'!G15="Unsure"),IF(OR('Scope Questions'!G6="No",'Scope Questions'!G9="No"),FALSE,'Scope Questions'!G18="Unsure"),IF(OR('Scope Questions'!G6="No",'Scope Questions'!G9="No"),FALSE,'Scope Questions'!G21="Unsure"),IF(OR('Scope Questions'!G6="No",'Scope Questions'!G9="No"),FALSE,'Scope Questions'!G24="Haven't Checked"),IF(OR('Scope Questions'!G6="No",'Scope Questions'!G9="No"),FALSE,'Scope Questions'!G33="Unsure")),"LIKELY LEVEL 2 — CONFIRM WITH PRIME",IF('Scope Questions'!G9="Yes","LEVEL 1 REQUIRED","LIKELY LEVEL 2 — CONFIRM WITH PRIME"))))))</f>
        <v>COMPLETE SCOPE QUESTIONS</v>
      </c>
      <c r="C12" s="45"/>
      <c r="D12" s="46"/>
      <c r="F12" s="42" t="s">
        <v>87</v>
      </c>
      <c r="G12" s="43"/>
      <c r="H12" s="36"/>
      <c r="I12" s="21"/>
    </row>
    <row r="13" spans="2:9" ht="22.05" customHeight="1" x14ac:dyDescent="0.3">
      <c r="G13" s="21"/>
      <c r="I13" s="21"/>
    </row>
    <row r="14" spans="2:9" ht="22.05" customHeight="1" x14ac:dyDescent="0.3">
      <c r="B14" s="39" t="s">
        <v>76</v>
      </c>
      <c r="C14" s="29"/>
      <c r="D14" s="29"/>
      <c r="G14" s="21"/>
      <c r="I14" s="21"/>
    </row>
    <row r="15" spans="2:9" ht="14.4" customHeight="1" x14ac:dyDescent="0.3">
      <c r="B15" s="15" t="s">
        <v>35</v>
      </c>
      <c r="C15" s="16" t="s">
        <v>77</v>
      </c>
      <c r="D15" s="17" t="str">
        <f>'Scope Questions'!G6</f>
        <v>Yes</v>
      </c>
      <c r="F15" s="61"/>
      <c r="G15" s="62"/>
      <c r="H15" s="61"/>
      <c r="I15" s="21"/>
    </row>
    <row r="16" spans="2:9" ht="14.4" customHeight="1" x14ac:dyDescent="0.3">
      <c r="B16" s="18" t="s">
        <v>39</v>
      </c>
      <c r="C16" s="19" t="s">
        <v>78</v>
      </c>
      <c r="D16" s="17" t="str">
        <f>'Scope Questions'!G9</f>
        <v>— Select —</v>
      </c>
      <c r="F16" s="61"/>
      <c r="G16" s="62"/>
      <c r="H16" s="62"/>
      <c r="I16" s="21"/>
    </row>
    <row r="17" spans="2:9" ht="14.4" customHeight="1" x14ac:dyDescent="0.3">
      <c r="B17" s="15" t="s">
        <v>42</v>
      </c>
      <c r="C17" s="16" t="s">
        <v>79</v>
      </c>
      <c r="D17" s="17" t="str">
        <f>'Scope Questions'!G12</f>
        <v>— Select —</v>
      </c>
      <c r="F17" s="62"/>
      <c r="G17" s="62"/>
      <c r="H17" s="63" t="str">
        <f>IF($B$12="LEVEL 1 REQUIRED","✅  Level 1 — Your Action Plan","")</f>
        <v/>
      </c>
      <c r="I17" s="21"/>
    </row>
    <row r="18" spans="2:9" ht="14.4" customHeight="1" x14ac:dyDescent="0.3">
      <c r="B18" s="18" t="s">
        <v>45</v>
      </c>
      <c r="C18" s="19" t="s">
        <v>80</v>
      </c>
      <c r="D18" s="17" t="str">
        <f>'Scope Questions'!G15</f>
        <v>— Select —</v>
      </c>
      <c r="F18" s="63" t="str">
        <f>IF($B$12="LEVEL 1 REQUIRED","ℹ  What CMMC Level 1 Means","")</f>
        <v/>
      </c>
      <c r="G18" s="62"/>
      <c r="H18" s="64" t="str">
        <f>IF($B$12="LEVEL 1 REQUIRED","1. Proceed to Workbook 2: Level 1 Compliance Workbook.","")</f>
        <v/>
      </c>
      <c r="I18" s="21"/>
    </row>
    <row r="19" spans="2:9" ht="14.4" customHeight="1" x14ac:dyDescent="0.3">
      <c r="B19" s="15" t="s">
        <v>48</v>
      </c>
      <c r="C19" s="16" t="s">
        <v>81</v>
      </c>
      <c r="D19" s="17" t="str">
        <f>'Scope Questions'!G18</f>
        <v>— Select —</v>
      </c>
      <c r="F19" s="64" t="str">
        <f>IF($B$12="LEVEL 1 REQUIRED","You handle Federal Contract Information (FCI) — the baseline for any DoD contractor.","")</f>
        <v/>
      </c>
      <c r="G19" s="62"/>
      <c r="H19" s="64" t="str">
        <f>IF($B$12="LEVEL 1 REQUIRED","2. Implement all 15 FAR 52.204-21 controls.","")</f>
        <v/>
      </c>
      <c r="I19" s="21"/>
    </row>
    <row r="20" spans="2:9" ht="14.4" customHeight="1" x14ac:dyDescent="0.3">
      <c r="B20" s="18" t="s">
        <v>51</v>
      </c>
      <c r="C20" s="19" t="s">
        <v>82</v>
      </c>
      <c r="D20" s="17" t="str">
        <f>'Scope Questions'!G21</f>
        <v>— Select —</v>
      </c>
      <c r="F20" s="64" t="str">
        <f>IF($B$12="LEVEL 1 REQUIRED","Level 1 = 15 basic cybersecurity practices from FAR clause 52.204-21.","")</f>
        <v/>
      </c>
      <c r="G20" s="62"/>
      <c r="H20" s="64" t="str">
        <f>IF($B$12="LEVEL 1 REQUIRED","3. Submit self-assessment to SPRS (sprs.csd.disa.mil).","")</f>
        <v/>
      </c>
      <c r="I20" s="21"/>
    </row>
    <row r="21" spans="2:9" ht="14.4" customHeight="1" x14ac:dyDescent="0.3">
      <c r="B21" s="15" t="s">
        <v>54</v>
      </c>
      <c r="C21" s="16" t="s">
        <v>83</v>
      </c>
      <c r="D21" s="17" t="str">
        <f>'Scope Questions'!G24</f>
        <v>— Select —</v>
      </c>
      <c r="F21" s="64" t="str">
        <f>IF($B$12="LEVEL 1 REQUIRED","Controls cover: antivirus, access control, physical security, and network protection.","")</f>
        <v/>
      </c>
      <c r="G21" s="62"/>
      <c r="H21" s="64" t="str">
        <f>IF($B$12="LEVEL 1 REQUIRED","4. Senior official completes annual affirmation in SPRS.","")</f>
        <v/>
      </c>
      <c r="I21" s="21"/>
    </row>
    <row r="22" spans="2:9" ht="14.4" customHeight="1" x14ac:dyDescent="0.3">
      <c r="B22" s="18" t="s">
        <v>57</v>
      </c>
      <c r="C22" s="19" t="s">
        <v>84</v>
      </c>
      <c r="D22" s="17" t="str">
        <f>'Scope Questions'!G27</f>
        <v>— Select —</v>
      </c>
      <c r="F22" s="64" t="str">
        <f>IF($B$12="LEVEL 1 REQUIRED","You self-certify annually — no third-party assessor required at Level 1.","")</f>
        <v/>
      </c>
      <c r="G22" s="62"/>
      <c r="H22" s="64" t="str">
        <f>IF($B$12="LEVEL 1 REQUIRED","5. Renew self-assessment and affirmation every year.","")</f>
        <v/>
      </c>
      <c r="I22" s="21"/>
    </row>
    <row r="23" spans="2:9" ht="14.4" customHeight="1" x14ac:dyDescent="0.3">
      <c r="B23" s="15" t="s">
        <v>60</v>
      </c>
      <c r="C23" s="16" t="s">
        <v>85</v>
      </c>
      <c r="D23" s="17" t="str">
        <f>'Scope Questions'!G30</f>
        <v>— Select —</v>
      </c>
      <c r="F23" s="64" t="str">
        <f>IF($B$12="LEVEL 1 REQUIRED","⚠  All 15 controls must be FULLY met. No POA&amp;M grace period allowed.","")</f>
        <v/>
      </c>
      <c r="G23" s="62"/>
      <c r="H23" s="64" t="str">
        <f>IF($B$12="LEVEL 1 REQUIRED","⚠  All 15 controls fully met before submission — no POA&amp;Ms.","")</f>
        <v/>
      </c>
      <c r="I23" s="21"/>
    </row>
    <row r="24" spans="2:9" ht="14.4" customHeight="1" x14ac:dyDescent="0.3">
      <c r="B24" s="18" t="s">
        <v>63</v>
      </c>
      <c r="C24" s="19" t="s">
        <v>86</v>
      </c>
      <c r="D24" s="17" t="str">
        <f>'Scope Questions'!G33</f>
        <v>— Select —</v>
      </c>
      <c r="F24" s="62"/>
      <c r="G24" s="62"/>
      <c r="H24" s="62"/>
      <c r="I24" s="21"/>
    </row>
    <row r="25" spans="2:9" ht="24" customHeight="1" x14ac:dyDescent="0.3">
      <c r="F25" s="63" t="str">
        <f>IF($B$12="LEVEL 2 REQUIRED","⚠  What CMMC Level 2 Means","")</f>
        <v/>
      </c>
      <c r="G25" s="62"/>
      <c r="H25" s="63" t="str">
        <f>IF($B$12="LEVEL 2 REQUIRED","⚠  Level 2 — Your Action Plan","")</f>
        <v/>
      </c>
      <c r="I25" s="21"/>
    </row>
    <row r="26" spans="2:9" ht="22.05" customHeight="1" x14ac:dyDescent="0.3">
      <c r="F26" s="64" t="str">
        <f>IF($B$12="LEVEL 2 REQUIRED","You handle Controlled Unclassified Information (CUI) — more sensitive than FCI.","")</f>
        <v/>
      </c>
      <c r="G26" s="62"/>
      <c r="H26" s="64" t="str">
        <f>IF($B$12="LEVEL 2 REQUIRED","1. WB2: Implement all 15 Level 1 controls first.","")</f>
        <v/>
      </c>
      <c r="I26" s="21"/>
    </row>
    <row r="27" spans="2:9" ht="25.95" customHeight="1" x14ac:dyDescent="0.3">
      <c r="F27" s="64" t="str">
        <f>IF($B$12="LEVEL 2 REQUIRED","Level 2 = all 110 controls from NIST SP 800-171 Rev 2 across 14 security domains.","")</f>
        <v/>
      </c>
      <c r="G27" s="62"/>
      <c r="H27" s="64" t="str">
        <f>IF($B$12="LEVEL 2 REQUIRED","2. WB3: Gap assess all 110 NIST SP 800-171 controls.","")</f>
        <v/>
      </c>
      <c r="I27" s="21"/>
    </row>
    <row r="28" spans="2:9" ht="22.05" customHeight="1" x14ac:dyDescent="0.3">
      <c r="F28" s="64" t="str">
        <f>IF($B$12="LEVEL 2 REQUIRED","Includes: MFA, system security plans, incident response, audit logging.","")</f>
        <v/>
      </c>
      <c r="G28" s="62"/>
      <c r="H28" s="64" t="str">
        <f>IF($B$12="LEVEL 2 REQUIRED","3. WB4: Build your System Security Plan (SSP).","")</f>
        <v/>
      </c>
      <c r="I28" s="21"/>
    </row>
    <row r="29" spans="2:9" ht="22.05" customHeight="1" x14ac:dyDescent="0.3">
      <c r="F29" s="64" t="str">
        <f>IF($B$12="LEVEL 2 REQUIRED","Phase 1 (now active): self-assessment allowed for most contracts.","")</f>
        <v/>
      </c>
      <c r="G29" s="62"/>
      <c r="H29" s="64" t="str">
        <f>IF($B$12="LEVEL 2 REQUIRED","4. WB5: Track POA&amp;M items, calculate SPRS score.","")</f>
        <v/>
      </c>
      <c r="I29" s="21"/>
    </row>
    <row r="30" spans="2:9" ht="22.05" customHeight="1" x14ac:dyDescent="0.3">
      <c r="F30" s="64" t="str">
        <f>IF($B$12="LEVEL 2 REQUIRED","Phase 2 (Nov 10, 2026): C3PAO third-party certification required.","")</f>
        <v/>
      </c>
      <c r="G30" s="62"/>
      <c r="H30" s="64" t="str">
        <f>IF($B$12="LEVEL 2 REQUIRED","5. WB6: Complete pre-assessment readiness checklist.","")</f>
        <v/>
      </c>
      <c r="I30" s="21"/>
    </row>
    <row r="31" spans="2:9" ht="22.05" customHeight="1" x14ac:dyDescent="0.3">
      <c r="F31" s="62"/>
      <c r="G31" s="62"/>
      <c r="H31" s="64" t="str">
        <f>IF($B$12="LEVEL 2 REQUIRED","6. Submit self-assessment and affirmation to SPRS.","")</f>
        <v/>
      </c>
      <c r="I31" s="21"/>
    </row>
    <row r="32" spans="2:9" ht="25.95" customHeight="1" x14ac:dyDescent="0.3">
      <c r="F32" s="63" t="str">
        <f>IF($B$12="LIKELY LEVEL 2 — CONFIRM WITH PRIME","🔍  Uncertain — Likely Level 2","")</f>
        <v/>
      </c>
      <c r="G32" s="62"/>
      <c r="H32" s="64" t="str">
        <f>IF($B$12="LEVEL 2 REQUIRED","⚠  Phase 2 C3PAO certification required by Nov 10, 2026.","")</f>
        <v/>
      </c>
      <c r="I32" s="21"/>
    </row>
    <row r="33" spans="6:9" ht="6" customHeight="1" x14ac:dyDescent="0.3">
      <c r="F33" s="64" t="str">
        <f>IF($B$12="LIKELY LEVEL 2 — CONFIRM WITH PRIME","Your answers suggest possible CUI handling, but it is not yet confirmed.","")</f>
        <v/>
      </c>
      <c r="G33" s="62"/>
      <c r="H33" s="62"/>
      <c r="I33" s="21"/>
    </row>
    <row r="34" spans="6:9" ht="24" customHeight="1" x14ac:dyDescent="0.3">
      <c r="F34" s="64" t="str">
        <f>IF($B$12="LIKELY LEVEL 2 — CONFIRM WITH PRIME","CUI includes: technical drawings, ITAR/EAR data, personnel records, data marked ""CUI"" or ""CONTROLLED.""","")</f>
        <v/>
      </c>
      <c r="G34" s="62"/>
      <c r="H34" s="63" t="str">
        <f>IF($B$12="LIKELY LEVEL 2 — CONFIRM WITH PRIME","🔍  Likely Level 2 — Confirm First","")</f>
        <v/>
      </c>
      <c r="I34" s="21"/>
    </row>
    <row r="35" spans="6:9" ht="22.05" customHeight="1" x14ac:dyDescent="0.3">
      <c r="F35" s="64" t="str">
        <f>IF($B$12="LIKELY LEVEL 2 — CONFIRM WITH PRIME","A false Level 1 certification exposes you to False Claims Act liability.","")</f>
        <v/>
      </c>
      <c r="G35" s="62"/>
      <c r="H35" s="64" t="str">
        <f>IF($B$12="LIKELY LEVEL 2 — CONFIRM WITH PRIME","1. Contact your prime contractor in writing.","")</f>
        <v/>
      </c>
      <c r="I35" s="21"/>
    </row>
    <row r="36" spans="6:9" ht="25.95" customHeight="1" x14ac:dyDescent="0.3">
      <c r="F36" s="64" t="str">
        <f>IF($B$12="LIKELY LEVEL 2 — CONFIRM WITH PRIME","Confirm with your prime contractor or contracting officer before certifying.","")</f>
        <v/>
      </c>
      <c r="G36" s="62"/>
      <c r="H36" s="64" t="str">
        <f>IF($B$12="LIKELY LEVEL 2 — CONFIRM WITH PRIME","2. Ask: ""Does our sub include DFARS 252.204-7012?""","")</f>
        <v/>
      </c>
      <c r="I36" s="21"/>
    </row>
    <row r="37" spans="6:9" ht="22.05" customHeight="1" x14ac:dyDescent="0.3">
      <c r="F37" s="62"/>
      <c r="G37" s="62"/>
      <c r="H37" s="64" t="str">
        <f>IF($B$12="LIKELY LEVEL 2 — CONFIRM WITH PRIME","3. Ask: ""Do the files you send us contain CUI?""","")</f>
        <v/>
      </c>
      <c r="I37" s="21"/>
    </row>
    <row r="38" spans="6:9" ht="22.05" customHeight="1" x14ac:dyDescent="0.3">
      <c r="F38" s="62"/>
      <c r="G38" s="62"/>
      <c r="H38" s="64" t="str">
        <f>IF($B$12="LIKELY LEVEL 2 — CONFIRM WITH PRIME","4. While waiting — begin WB2–WB6 as if Level 2.","")</f>
        <v/>
      </c>
      <c r="I38" s="21"/>
    </row>
    <row r="39" spans="6:9" ht="22.05" customHeight="1" x14ac:dyDescent="0.3">
      <c r="F39" s="62"/>
      <c r="G39" s="62"/>
      <c r="H39" s="64" t="str">
        <f>IF($B$12="LIKELY LEVEL 2 — CONFIRM WITH PRIME","5. Treat yourself as Level 2 until confirmed.","")</f>
        <v/>
      </c>
      <c r="I39" s="21"/>
    </row>
    <row r="40" spans="6:9" ht="25.95" customHeight="1" x14ac:dyDescent="0.3">
      <c r="F40" s="62"/>
      <c r="G40" s="62"/>
      <c r="H40" s="64" t="str">
        <f>IF($B$12="LIKELY LEVEL 2 — CONFIRM WITH PRIME","⚠  Do not submit Level 1 cert if CUI status is uncertain.","")</f>
        <v/>
      </c>
      <c r="I40" s="21"/>
    </row>
    <row r="41" spans="6:9" ht="6" customHeight="1" x14ac:dyDescent="0.3">
      <c r="F41" s="62"/>
      <c r="G41" s="62"/>
      <c r="H41" s="62"/>
      <c r="I41" s="21"/>
    </row>
    <row r="42" spans="6:9" x14ac:dyDescent="0.3">
      <c r="F42" s="62"/>
      <c r="G42" s="62"/>
      <c r="H42" s="62"/>
      <c r="I42" s="21"/>
    </row>
    <row r="43" spans="6:9" x14ac:dyDescent="0.3">
      <c r="F43" s="21"/>
      <c r="G43" s="21"/>
      <c r="H43" s="21"/>
      <c r="I43" s="21"/>
    </row>
    <row r="44" spans="6:9" x14ac:dyDescent="0.3">
      <c r="F44" s="21"/>
      <c r="G44" s="21"/>
      <c r="H44" s="21"/>
      <c r="I44" s="21"/>
    </row>
    <row r="45" spans="6:9" x14ac:dyDescent="0.3">
      <c r="F45" s="21"/>
      <c r="G45" s="21"/>
      <c r="H45" s="21"/>
      <c r="I45" s="21"/>
    </row>
    <row r="46" spans="6:9" x14ac:dyDescent="0.3">
      <c r="F46" s="21"/>
      <c r="G46" s="21"/>
      <c r="H46" s="21"/>
      <c r="I46" s="21"/>
    </row>
    <row r="47" spans="6:9" x14ac:dyDescent="0.3">
      <c r="F47" s="21"/>
      <c r="G47" s="21"/>
      <c r="H47" s="21"/>
      <c r="I47" s="21"/>
    </row>
    <row r="48" spans="6:9" x14ac:dyDescent="0.3">
      <c r="F48" s="21"/>
      <c r="G48" s="21"/>
      <c r="H48" s="21"/>
      <c r="I48" s="21"/>
    </row>
    <row r="49" spans="6:9" x14ac:dyDescent="0.3">
      <c r="F49" s="21"/>
      <c r="G49" s="21"/>
      <c r="H49" s="21"/>
      <c r="I49" s="21"/>
    </row>
    <row r="50" spans="6:9" x14ac:dyDescent="0.3">
      <c r="F50" s="21"/>
      <c r="G50" s="21"/>
      <c r="H50" s="21"/>
      <c r="I50" s="21"/>
    </row>
  </sheetData>
  <mergeCells count="11">
    <mergeCell ref="B2:D2"/>
    <mergeCell ref="B14:D14"/>
    <mergeCell ref="C8:D8"/>
    <mergeCell ref="F12:H12"/>
    <mergeCell ref="C9:D9"/>
    <mergeCell ref="B12:D12"/>
    <mergeCell ref="B11:D11"/>
    <mergeCell ref="B3:D3"/>
    <mergeCell ref="B5:D5"/>
    <mergeCell ref="C6:D6"/>
    <mergeCell ref="C7:D7"/>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1B5E20"/>
    <pageSetUpPr fitToPage="1"/>
  </sheetPr>
  <dimension ref="B1:G34"/>
  <sheetViews>
    <sheetView showGridLines="0" workbookViewId="0"/>
  </sheetViews>
  <sheetFormatPr defaultRowHeight="14.4" x14ac:dyDescent="0.3"/>
  <cols>
    <col min="1" max="1" width="2" customWidth="1"/>
    <col min="2" max="5" width="18" customWidth="1"/>
    <col min="6" max="7" width="8" customWidth="1"/>
    <col min="8" max="8" width="2" customWidth="1"/>
  </cols>
  <sheetData>
    <row r="1" spans="2:7" ht="4.05" customHeight="1" x14ac:dyDescent="0.3"/>
    <row r="2" spans="2:7" ht="52.05" customHeight="1" x14ac:dyDescent="0.3">
      <c r="B2" s="30" t="s">
        <v>88</v>
      </c>
      <c r="C2" s="29"/>
      <c r="D2" s="29"/>
      <c r="E2" s="29"/>
      <c r="F2" s="29"/>
      <c r="G2" s="29"/>
    </row>
    <row r="3" spans="2:7" ht="4.05" customHeight="1" x14ac:dyDescent="0.3">
      <c r="B3" s="32"/>
      <c r="C3" s="29"/>
      <c r="D3" s="29"/>
      <c r="E3" s="29"/>
      <c r="F3" s="29"/>
      <c r="G3" s="29"/>
    </row>
    <row r="4" spans="2:7" ht="4.05" customHeight="1" x14ac:dyDescent="0.3"/>
    <row r="5" spans="2:7" ht="24" customHeight="1" x14ac:dyDescent="0.3">
      <c r="B5" s="59" t="s">
        <v>89</v>
      </c>
      <c r="C5" s="29"/>
      <c r="D5" s="29"/>
      <c r="E5" s="29"/>
      <c r="F5" s="29"/>
      <c r="G5" s="29"/>
    </row>
    <row r="6" spans="2:7" ht="4.05" customHeight="1" x14ac:dyDescent="0.3"/>
    <row r="7" spans="2:7" ht="22.05" customHeight="1" x14ac:dyDescent="0.3">
      <c r="B7" s="39" t="s">
        <v>70</v>
      </c>
      <c r="C7" s="29"/>
      <c r="D7" s="29"/>
      <c r="E7" s="29"/>
      <c r="F7" s="29"/>
      <c r="G7" s="29"/>
    </row>
    <row r="8" spans="2:7" ht="24" customHeight="1" x14ac:dyDescent="0.3">
      <c r="B8" s="55" t="s">
        <v>71</v>
      </c>
      <c r="C8" s="41"/>
      <c r="D8" s="50">
        <f>'Results Summary'!C6</f>
        <v>0</v>
      </c>
      <c r="E8" s="48"/>
      <c r="F8" s="48"/>
      <c r="G8" s="41"/>
    </row>
    <row r="9" spans="2:7" ht="24" customHeight="1" x14ac:dyDescent="0.3">
      <c r="B9" s="54" t="s">
        <v>72</v>
      </c>
      <c r="C9" s="41"/>
      <c r="D9" s="47">
        <f>'Results Summary'!C7</f>
        <v>0</v>
      </c>
      <c r="E9" s="48"/>
      <c r="F9" s="48"/>
      <c r="G9" s="41"/>
    </row>
    <row r="10" spans="2:7" ht="24" customHeight="1" x14ac:dyDescent="0.3">
      <c r="B10" s="55" t="s">
        <v>73</v>
      </c>
      <c r="C10" s="41"/>
      <c r="D10" s="50">
        <f>'Results Summary'!C8</f>
        <v>0</v>
      </c>
      <c r="E10" s="48"/>
      <c r="F10" s="48"/>
      <c r="G10" s="41"/>
    </row>
    <row r="11" spans="2:7" ht="24" customHeight="1" x14ac:dyDescent="0.3">
      <c r="B11" s="54" t="s">
        <v>90</v>
      </c>
      <c r="C11" s="41"/>
      <c r="D11" s="47">
        <f>'Results Summary'!C9</f>
        <v>0</v>
      </c>
      <c r="E11" s="48"/>
      <c r="F11" s="48"/>
      <c r="G11" s="41"/>
    </row>
    <row r="12" spans="2:7" ht="4.05" customHeight="1" x14ac:dyDescent="0.3"/>
    <row r="13" spans="2:7" ht="22.05" customHeight="1" x14ac:dyDescent="0.3">
      <c r="B13" s="39" t="s">
        <v>91</v>
      </c>
      <c r="C13" s="29"/>
      <c r="D13" s="29"/>
      <c r="E13" s="29"/>
      <c r="F13" s="29"/>
      <c r="G13" s="29"/>
    </row>
    <row r="14" spans="2:7" ht="55.05" customHeight="1" x14ac:dyDescent="0.3">
      <c r="B14" s="49" t="str">
        <f>'Results Summary'!B12</f>
        <v>COMPLETE SCOPE QUESTIONS</v>
      </c>
      <c r="C14" s="45"/>
      <c r="D14" s="45"/>
      <c r="E14" s="45"/>
      <c r="F14" s="45"/>
      <c r="G14" s="46"/>
    </row>
    <row r="15" spans="2:7" ht="4.05" customHeight="1" x14ac:dyDescent="0.3">
      <c r="B15" s="32"/>
      <c r="C15" s="29"/>
      <c r="D15" s="29"/>
      <c r="E15" s="29"/>
      <c r="F15" s="29"/>
      <c r="G15" s="29"/>
    </row>
    <row r="16" spans="2:7" ht="4.05" customHeight="1" x14ac:dyDescent="0.3"/>
    <row r="17" spans="2:7" ht="22.05" customHeight="1" x14ac:dyDescent="0.3">
      <c r="B17" s="39" t="s">
        <v>92</v>
      </c>
      <c r="C17" s="29"/>
      <c r="D17" s="29"/>
      <c r="E17" s="29"/>
      <c r="F17" s="29"/>
      <c r="G17" s="29"/>
    </row>
    <row r="18" spans="2:7" ht="18" customHeight="1" x14ac:dyDescent="0.3">
      <c r="B18" s="18" t="s">
        <v>35</v>
      </c>
      <c r="C18" s="52" t="s">
        <v>77</v>
      </c>
      <c r="D18" s="48"/>
      <c r="E18" s="41"/>
      <c r="F18" s="51" t="str">
        <f>'Scope Questions'!G6</f>
        <v>Yes</v>
      </c>
      <c r="G18" s="41"/>
    </row>
    <row r="19" spans="2:7" ht="18" customHeight="1" x14ac:dyDescent="0.3">
      <c r="B19" s="15" t="s">
        <v>39</v>
      </c>
      <c r="C19" s="40" t="s">
        <v>93</v>
      </c>
      <c r="D19" s="48"/>
      <c r="E19" s="41"/>
      <c r="F19" s="51" t="str">
        <f>'Scope Questions'!G9</f>
        <v>— Select —</v>
      </c>
      <c r="G19" s="41"/>
    </row>
    <row r="20" spans="2:7" ht="18" customHeight="1" x14ac:dyDescent="0.3">
      <c r="B20" s="18" t="s">
        <v>42</v>
      </c>
      <c r="C20" s="52" t="s">
        <v>79</v>
      </c>
      <c r="D20" s="48"/>
      <c r="E20" s="41"/>
      <c r="F20" s="51" t="str">
        <f>'Scope Questions'!G12</f>
        <v>— Select —</v>
      </c>
      <c r="G20" s="41"/>
    </row>
    <row r="21" spans="2:7" ht="18" customHeight="1" x14ac:dyDescent="0.3">
      <c r="B21" s="15" t="s">
        <v>45</v>
      </c>
      <c r="C21" s="40" t="s">
        <v>80</v>
      </c>
      <c r="D21" s="48"/>
      <c r="E21" s="41"/>
      <c r="F21" s="51" t="str">
        <f>'Scope Questions'!G15</f>
        <v>— Select —</v>
      </c>
      <c r="G21" s="41"/>
    </row>
    <row r="22" spans="2:7" ht="18" customHeight="1" x14ac:dyDescent="0.3">
      <c r="B22" s="18" t="s">
        <v>48</v>
      </c>
      <c r="C22" s="52" t="s">
        <v>81</v>
      </c>
      <c r="D22" s="48"/>
      <c r="E22" s="41"/>
      <c r="F22" s="51" t="str">
        <f>'Scope Questions'!G18</f>
        <v>— Select —</v>
      </c>
      <c r="G22" s="41"/>
    </row>
    <row r="23" spans="2:7" ht="18" customHeight="1" x14ac:dyDescent="0.3">
      <c r="B23" s="15" t="s">
        <v>51</v>
      </c>
      <c r="C23" s="40" t="s">
        <v>82</v>
      </c>
      <c r="D23" s="48"/>
      <c r="E23" s="41"/>
      <c r="F23" s="51" t="str">
        <f>'Scope Questions'!G21</f>
        <v>— Select —</v>
      </c>
      <c r="G23" s="41"/>
    </row>
    <row r="24" spans="2:7" ht="18" customHeight="1" x14ac:dyDescent="0.3">
      <c r="B24" s="18" t="s">
        <v>54</v>
      </c>
      <c r="C24" s="52" t="s">
        <v>83</v>
      </c>
      <c r="D24" s="48"/>
      <c r="E24" s="41"/>
      <c r="F24" s="51" t="str">
        <f>'Scope Questions'!G24</f>
        <v>— Select —</v>
      </c>
      <c r="G24" s="41"/>
    </row>
    <row r="25" spans="2:7" ht="18" customHeight="1" x14ac:dyDescent="0.3">
      <c r="B25" s="15" t="s">
        <v>57</v>
      </c>
      <c r="C25" s="40" t="s">
        <v>84</v>
      </c>
      <c r="D25" s="48"/>
      <c r="E25" s="41"/>
      <c r="F25" s="51" t="str">
        <f>'Scope Questions'!G27</f>
        <v>— Select —</v>
      </c>
      <c r="G25" s="41"/>
    </row>
    <row r="26" spans="2:7" ht="18" customHeight="1" x14ac:dyDescent="0.3">
      <c r="B26" s="18" t="s">
        <v>60</v>
      </c>
      <c r="C26" s="52" t="s">
        <v>85</v>
      </c>
      <c r="D26" s="48"/>
      <c r="E26" s="41"/>
      <c r="F26" s="51" t="str">
        <f>'Scope Questions'!G30</f>
        <v>— Select —</v>
      </c>
      <c r="G26" s="41"/>
    </row>
    <row r="27" spans="2:7" ht="18" customHeight="1" x14ac:dyDescent="0.3">
      <c r="B27" s="15" t="s">
        <v>63</v>
      </c>
      <c r="C27" s="40" t="s">
        <v>86</v>
      </c>
      <c r="D27" s="48"/>
      <c r="E27" s="41"/>
      <c r="F27" s="51" t="str">
        <f>'Scope Questions'!G33</f>
        <v>— Select —</v>
      </c>
      <c r="G27" s="41"/>
    </row>
    <row r="28" spans="2:7" ht="4.05" customHeight="1" x14ac:dyDescent="0.3"/>
    <row r="29" spans="2:7" ht="22.05" customHeight="1" x14ac:dyDescent="0.3">
      <c r="B29" s="39" t="s">
        <v>94</v>
      </c>
      <c r="C29" s="29"/>
      <c r="D29" s="29"/>
      <c r="E29" s="29"/>
      <c r="F29" s="29"/>
      <c r="G29" s="29"/>
    </row>
    <row r="30" spans="2:7" ht="58.05" customHeight="1" x14ac:dyDescent="0.3">
      <c r="B30" s="56" t="str">
        <f>IF('Results Summary'!B12="LEVEL 1 REQUIRED","→ Proceed to Workbook 2: Level 1 Compliance Workbook. Implement all 15 FAR 52.204-21 controls, submit your self-assessment to SPRS, and complete annual affirmation. No POA&amp;Ms allowed at Level 1.",IF('Results Summary'!B12="LEVEL 2 REQUIRED","→ Proceed through Workbooks 2–6. Implement all 110 NIST SP 800-171 controls, build your SSP, track POA&amp;M items, calculate your SPRS score, and complete the pre-assessment readiness checklist. Phase 2 C3PAO certification required by November 10, 2026.",IF('Results Summary'!B12="NOT IN SCOPE","→ CMMC does not currently apply. Retain this record and re-evaluate annually or when pursuing new DoD contracts.","→ You have unsure or incomplete answers. Confirm CUI handling with your prime contractor or contracting officer. Default to Level 2 preparation until confirmed.")))</f>
        <v>→ You have unsure or incomplete answers. Confirm CUI handling with your prime contractor or contracting officer. Default to Level 2 preparation until confirmed.</v>
      </c>
      <c r="C30" s="57"/>
      <c r="D30" s="57"/>
      <c r="E30" s="57"/>
      <c r="F30" s="57"/>
      <c r="G30" s="58"/>
    </row>
    <row r="31" spans="2:7" ht="4.05" customHeight="1" x14ac:dyDescent="0.3"/>
    <row r="32" spans="2:7" ht="19.95" customHeight="1" x14ac:dyDescent="0.3">
      <c r="B32" s="60" t="s">
        <v>95</v>
      </c>
      <c r="C32" s="29"/>
      <c r="D32" s="29"/>
      <c r="E32" s="29"/>
      <c r="F32" s="29"/>
      <c r="G32" s="29"/>
    </row>
    <row r="33" spans="2:7" ht="4.05" customHeight="1" x14ac:dyDescent="0.3"/>
    <row r="34" spans="2:7" ht="48" customHeight="1" x14ac:dyDescent="0.3">
      <c r="B34" s="53" t="s">
        <v>96</v>
      </c>
      <c r="C34" s="43"/>
      <c r="D34" s="43"/>
      <c r="E34" s="43"/>
      <c r="F34" s="43"/>
      <c r="G34" s="36"/>
    </row>
  </sheetData>
  <mergeCells count="40">
    <mergeCell ref="B29:G29"/>
    <mergeCell ref="F21:G21"/>
    <mergeCell ref="B34:G34"/>
    <mergeCell ref="F24:G24"/>
    <mergeCell ref="C27:E27"/>
    <mergeCell ref="C23:E23"/>
    <mergeCell ref="F26:G26"/>
    <mergeCell ref="B30:G30"/>
    <mergeCell ref="F23:G23"/>
    <mergeCell ref="B32:G32"/>
    <mergeCell ref="F22:G22"/>
    <mergeCell ref="F27:G27"/>
    <mergeCell ref="C24:E24"/>
    <mergeCell ref="C26:E26"/>
    <mergeCell ref="C25:E25"/>
    <mergeCell ref="F19:G19"/>
    <mergeCell ref="C22:E22"/>
    <mergeCell ref="F25:G25"/>
    <mergeCell ref="B13:G13"/>
    <mergeCell ref="C21:E21"/>
    <mergeCell ref="F20:G20"/>
    <mergeCell ref="F18:G18"/>
    <mergeCell ref="B15:G15"/>
    <mergeCell ref="C19:E19"/>
    <mergeCell ref="C18:E18"/>
    <mergeCell ref="C20:E20"/>
    <mergeCell ref="B2:G2"/>
    <mergeCell ref="D9:G9"/>
    <mergeCell ref="B14:G14"/>
    <mergeCell ref="D8:G8"/>
    <mergeCell ref="B17:G17"/>
    <mergeCell ref="B11:C11"/>
    <mergeCell ref="D10:G10"/>
    <mergeCell ref="B8:C8"/>
    <mergeCell ref="B5:G5"/>
    <mergeCell ref="B10:C10"/>
    <mergeCell ref="D11:G11"/>
    <mergeCell ref="B9:C9"/>
    <mergeCell ref="B7:G7"/>
    <mergeCell ref="B3:G3"/>
  </mergeCells>
  <printOptions horizontalCentered="1" verticalCentered="1"/>
  <pageMargins left="0.5" right="0.5" top="0.6" bottom="0.6"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Instructions</vt:lpstr>
      <vt:lpstr>Scope Questions</vt:lpstr>
      <vt:lpstr>Results Summary</vt:lpstr>
      <vt:lpstr>Print Certificate</vt:lpstr>
      <vt:lpstr>'Print Certificate'!Print_Area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Alexander Christine</cp:lastModifiedBy>
  <cp:lastPrinted>2026-03-20T01:18:11Z</cp:lastPrinted>
  <dcterms:created xsi:type="dcterms:W3CDTF">2026-03-20T00:20:16Z</dcterms:created>
  <dcterms:modified xsi:type="dcterms:W3CDTF">2026-03-20T01:24:26Z</dcterms:modified>
</cp:coreProperties>
</file>