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\Desktop\CMMC Assessment Package\"/>
    </mc:Choice>
  </mc:AlternateContent>
  <xr:revisionPtr revIDLastSave="0" documentId="8_{C80DC475-B500-4A0B-A5E0-027E00E948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1" r:id="rId1"/>
    <sheet name="AC" sheetId="2" r:id="rId2"/>
    <sheet name="AT" sheetId="3" r:id="rId3"/>
    <sheet name="AU" sheetId="4" r:id="rId4"/>
    <sheet name="CA" sheetId="5" r:id="rId5"/>
    <sheet name="CM" sheetId="6" r:id="rId6"/>
    <sheet name="IA" sheetId="7" r:id="rId7"/>
    <sheet name="IR" sheetId="8" r:id="rId8"/>
    <sheet name="MA" sheetId="9" r:id="rId9"/>
    <sheet name="MP" sheetId="10" r:id="rId10"/>
    <sheet name="PE" sheetId="11" r:id="rId11"/>
    <sheet name="PS" sheetId="12" r:id="rId12"/>
    <sheet name="RA" sheetId="13" r:id="rId13"/>
    <sheet name="SC" sheetId="14" r:id="rId14"/>
    <sheet name="SI" sheetId="15" r:id="rId15"/>
    <sheet name="SPRS Score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D5" i="15"/>
  <c r="D5" i="14"/>
  <c r="D5" i="13"/>
  <c r="D5" i="12"/>
  <c r="D5" i="11"/>
  <c r="D5" i="10"/>
  <c r="D5" i="9"/>
  <c r="D5" i="8"/>
  <c r="D5" i="7"/>
  <c r="D5" i="6"/>
  <c r="D5" i="5"/>
  <c r="D5" i="4"/>
  <c r="D5" i="3"/>
  <c r="D5" i="2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<sst xmlns="http://schemas.openxmlformats.org/spreadsheetml/2006/main" count="771" uniqueCount="325">
  <si>
    <t>CMMC WORKBOOK SERIES — WORKBOOK 3
Level 2 Gap Assessment Tracker</t>
  </si>
  <si>
    <t>COMPANY INFORMATION</t>
  </si>
  <si>
    <t>Company Name:</t>
  </si>
  <si>
    <t>▸ enter here</t>
  </si>
  <si>
    <t>CAGE Code:</t>
  </si>
  <si>
    <t>Completed By:</t>
  </si>
  <si>
    <t>Assessment Date:</t>
  </si>
  <si>
    <t>OVERALL LEVEL 2 READINESS</t>
  </si>
  <si>
    <t>Controls Met</t>
  </si>
  <si>
    <t>Controls Partially Met</t>
  </si>
  <si>
    <t>Controls Not Met</t>
  </si>
  <si>
    <t>Not Yet Assessed</t>
  </si>
  <si>
    <t>Total Controls</t>
  </si>
  <si>
    <t>% Complete (Met)</t>
  </si>
  <si>
    <t>READINESS BY CONTROL FAMILY</t>
  </si>
  <si>
    <t>Family</t>
  </si>
  <si>
    <t>Controls</t>
  </si>
  <si>
    <t>Met</t>
  </si>
  <si>
    <t>Partial/Not Met</t>
  </si>
  <si>
    <t>% Met</t>
  </si>
  <si>
    <t>AC — Access Control</t>
  </si>
  <si>
    <t>AT — Awareness &amp; Training</t>
  </si>
  <si>
    <t>AU — Audit &amp; Accountability</t>
  </si>
  <si>
    <t>CA — Assessment, Authorization &amp; Monitoring</t>
  </si>
  <si>
    <t>CM — Configuration Management</t>
  </si>
  <si>
    <t>IA — Identification &amp; Authentication</t>
  </si>
  <si>
    <t>IR — Incident Response</t>
  </si>
  <si>
    <t>MA — Maintenance</t>
  </si>
  <si>
    <t>MP — Media Protection</t>
  </si>
  <si>
    <t>PE — Physical Protection</t>
  </si>
  <si>
    <t>PS — Personnel Security</t>
  </si>
  <si>
    <t>RA — Risk Assessment</t>
  </si>
  <si>
    <t>SC — System &amp; Comm. Protection</t>
  </si>
  <si>
    <t>SI — System &amp; Info. Integrity</t>
  </si>
  <si>
    <t>→  Navigate using family tabs: AC | AT | AU | CA | CM | IA | IR | MA | MP | PE | PS | RA | SC | SI | SPRS Score</t>
  </si>
  <si>
    <t>AC — Access Control
NIST SP 800-171 Rev 2  •  22 Controls</t>
  </si>
  <si>
    <t>FAMILY READINESS:</t>
  </si>
  <si>
    <t>Mark Partially Met or Not Met → create POA&amp;M entry in WB5</t>
  </si>
  <si>
    <t>Control ID</t>
  </si>
  <si>
    <t>Control Name</t>
  </si>
  <si>
    <t>SPRS Wt</t>
  </si>
  <si>
    <t>Status</t>
  </si>
  <si>
    <t>Evidence on File</t>
  </si>
  <si>
    <t>Notes / Gaps</t>
  </si>
  <si>
    <t>Date Assessed</t>
  </si>
  <si>
    <t>Assessed By</t>
  </si>
  <si>
    <t>ex</t>
  </si>
  <si>
    <t>Example: Authorized Access Control</t>
  </si>
  <si>
    <t>-5</t>
  </si>
  <si>
    <t>Policy document saved to compliance folder</t>
  </si>
  <si>
    <t>No gaps — control fully implemented</t>
  </si>
  <si>
    <t>3/19/2026</t>
  </si>
  <si>
    <t>Jane Smith</t>
  </si>
  <si>
    <t>AC.L2-3.1.1</t>
  </si>
  <si>
    <t>Authorized Access Control</t>
  </si>
  <si>
    <t>Not Started</t>
  </si>
  <si>
    <t>AC.L2-3.1.2</t>
  </si>
  <si>
    <t>Transaction &amp; Function Control</t>
  </si>
  <si>
    <t>-3</t>
  </si>
  <si>
    <t>AC.L2-3.1.3</t>
  </si>
  <si>
    <t>Control CUI Flow</t>
  </si>
  <si>
    <t>AC.L2-3.1.4</t>
  </si>
  <si>
    <t>Separation of Duties</t>
  </si>
  <si>
    <t>AC.L2-3.1.5</t>
  </si>
  <si>
    <t>Least Privilege</t>
  </si>
  <si>
    <t>AC.L2-3.1.6</t>
  </si>
  <si>
    <t>Non-Privileged Account Use</t>
  </si>
  <si>
    <t>AC.L2-3.1.7</t>
  </si>
  <si>
    <t>Privileged Functions</t>
  </si>
  <si>
    <t>AC.L2-3.1.8</t>
  </si>
  <si>
    <t>Unsuccessful Logon Attempts</t>
  </si>
  <si>
    <t>AC.L2-3.1.9</t>
  </si>
  <si>
    <t>System Use Notification</t>
  </si>
  <si>
    <t>-1</t>
  </si>
  <si>
    <t>AC.L2-3.1.10</t>
  </si>
  <si>
    <t>Session Lock</t>
  </si>
  <si>
    <t>AC.L2-3.1.11</t>
  </si>
  <si>
    <t>Session Termination</t>
  </si>
  <si>
    <t>AC.L2-3.1.12</t>
  </si>
  <si>
    <t>Control Remote Access</t>
  </si>
  <si>
    <t>AC.L2-3.1.13</t>
  </si>
  <si>
    <t>Remote Access Confidentiality</t>
  </si>
  <si>
    <t>AC.L2-3.1.14</t>
  </si>
  <si>
    <t>Remote Access Routing</t>
  </si>
  <si>
    <t>AC.L2-3.1.15</t>
  </si>
  <si>
    <t>Privileged Remote Access</t>
  </si>
  <si>
    <t>AC.L2-3.1.16</t>
  </si>
  <si>
    <t>Wireless Access Authorization</t>
  </si>
  <si>
    <t>AC.L2-3.1.17</t>
  </si>
  <si>
    <t>Wireless Access Protection</t>
  </si>
  <si>
    <t>AC.L2-3.1.18</t>
  </si>
  <si>
    <t>Mobile Device Access Control</t>
  </si>
  <si>
    <t>AC.L2-3.1.19</t>
  </si>
  <si>
    <t>Encrypt CUI on Mobile</t>
  </si>
  <si>
    <t>AC.L2-3.1.20</t>
  </si>
  <si>
    <t>External System Connections</t>
  </si>
  <si>
    <t>AC.L2-3.1.21</t>
  </si>
  <si>
    <t>Portable Storage Use</t>
  </si>
  <si>
    <t>AC.L2-3.1.22</t>
  </si>
  <si>
    <t>Control CUI Posted to Websites</t>
  </si>
  <si>
    <t>AT — Awareness &amp; Training
NIST SP 800-171 Rev 2  •  3 Controls</t>
  </si>
  <si>
    <t>Example: Literacy Training and Awareness</t>
  </si>
  <si>
    <t>AT.L2-3.2.1</t>
  </si>
  <si>
    <t>Literacy Training and Awareness</t>
  </si>
  <si>
    <t>AT.L2-3.2.2</t>
  </si>
  <si>
    <t>Role-Based Training</t>
  </si>
  <si>
    <t>AT.L2-3.2.3</t>
  </si>
  <si>
    <t>Insider Threat Awareness</t>
  </si>
  <si>
    <t>AU — Audit &amp; Accountability
NIST SP 800-171 Rev 2  •  9 Controls</t>
  </si>
  <si>
    <t>Example: Event Logging</t>
  </si>
  <si>
    <t>AU.L2-3.3.1</t>
  </si>
  <si>
    <t>Event Logging</t>
  </si>
  <si>
    <t>AU.L2-3.3.2</t>
  </si>
  <si>
    <t>User Accountability</t>
  </si>
  <si>
    <t>AU.L2-3.3.3</t>
  </si>
  <si>
    <t>Event Review</t>
  </si>
  <si>
    <t>AU.L2-3.3.4</t>
  </si>
  <si>
    <t>Audit Failure Alerting</t>
  </si>
  <si>
    <t>AU.L2-3.3.5</t>
  </si>
  <si>
    <t>Audit Correlation</t>
  </si>
  <si>
    <t>AU.L2-3.3.6</t>
  </si>
  <si>
    <t>Reduction &amp; Reporting</t>
  </si>
  <si>
    <t>AU.L2-3.3.7</t>
  </si>
  <si>
    <t>Authoritative Time Source</t>
  </si>
  <si>
    <t>AU.L2-3.3.8</t>
  </si>
  <si>
    <t>Audit Protection</t>
  </si>
  <si>
    <t>AU.L2-3.3.9</t>
  </si>
  <si>
    <t>Audit Management</t>
  </si>
  <si>
    <t>CA — Assessment, Authorization &amp; Monitoring
NIST SP 800-171 Rev 2  •  4 Controls</t>
  </si>
  <si>
    <t>Example: Security Assessment</t>
  </si>
  <si>
    <t>CA.L2-3.12.1</t>
  </si>
  <si>
    <t>Security Assessment</t>
  </si>
  <si>
    <t>CA.L2-3.12.2</t>
  </si>
  <si>
    <t>Plan of Action</t>
  </si>
  <si>
    <t>CA.L2-3.12.3</t>
  </si>
  <si>
    <t>Security Control Monitoring</t>
  </si>
  <si>
    <t>CA.L2-3.12.4</t>
  </si>
  <si>
    <t>System Security Plan</t>
  </si>
  <si>
    <t>CM — Configuration Management
NIST SP 800-171 Rev 2  •  9 Controls</t>
  </si>
  <si>
    <t>Example: Baseline Configurations</t>
  </si>
  <si>
    <t>CM.L2-3.4.1</t>
  </si>
  <si>
    <t>Baseline Configurations</t>
  </si>
  <si>
    <t>CM.L2-3.4.2</t>
  </si>
  <si>
    <t>Security Configuration Enforcement</t>
  </si>
  <si>
    <t>CM.L2-3.4.3</t>
  </si>
  <si>
    <t>Change Control</t>
  </si>
  <si>
    <t>CM.L2-3.4.4</t>
  </si>
  <si>
    <t>Security Impact Analysis</t>
  </si>
  <si>
    <t>CM.L2-3.4.5</t>
  </si>
  <si>
    <t>Access Restrictions for Change</t>
  </si>
  <si>
    <t>CM.L2-3.4.6</t>
  </si>
  <si>
    <t>Least Functionality</t>
  </si>
  <si>
    <t>CM.L2-3.4.7</t>
  </si>
  <si>
    <t>Nonessential Programs</t>
  </si>
  <si>
    <t>CM.L2-3.4.8</t>
  </si>
  <si>
    <t>Application Execution Policy</t>
  </si>
  <si>
    <t>CM.L2-3.4.9</t>
  </si>
  <si>
    <t>User-Installed Software</t>
  </si>
  <si>
    <t>IA — Identification &amp; Authentication
NIST SP 800-171 Rev 2  •  11 Controls</t>
  </si>
  <si>
    <t>Example: User Identification</t>
  </si>
  <si>
    <t>IA.L2-3.5.1</t>
  </si>
  <si>
    <t>User Identification</t>
  </si>
  <si>
    <t>IA.L2-3.5.2</t>
  </si>
  <si>
    <t>User Authentication</t>
  </si>
  <si>
    <t>IA.L2-3.5.3</t>
  </si>
  <si>
    <t>Multi-Factor Authentication</t>
  </si>
  <si>
    <t>IA.L2-3.5.4</t>
  </si>
  <si>
    <t>Replay-Resistant Authentication</t>
  </si>
  <si>
    <t>IA.L2-3.5.5</t>
  </si>
  <si>
    <t>Identifier Reuse</t>
  </si>
  <si>
    <t>IA.L2-3.5.6</t>
  </si>
  <si>
    <t>Identifier Handling</t>
  </si>
  <si>
    <t>IA.L2-3.5.7</t>
  </si>
  <si>
    <t>Password Complexity</t>
  </si>
  <si>
    <t>IA.L2-3.5.8</t>
  </si>
  <si>
    <t>Password Reuse</t>
  </si>
  <si>
    <t>IA.L2-3.5.9</t>
  </si>
  <si>
    <t>Temporary Passwords</t>
  </si>
  <si>
    <t>IA.L2-3.5.10</t>
  </si>
  <si>
    <t>Cryptographic Password Protection</t>
  </si>
  <si>
    <t>IA.L2-3.5.11</t>
  </si>
  <si>
    <t>Obscure Feedback</t>
  </si>
  <si>
    <t>IR — Incident Response
NIST SP 800-171 Rev 2  •  3 Controls</t>
  </si>
  <si>
    <t>Example: Incident Handling</t>
  </si>
  <si>
    <t>IR.L2-3.6.1</t>
  </si>
  <si>
    <t>Incident Handling</t>
  </si>
  <si>
    <t>IR.L2-3.6.2</t>
  </si>
  <si>
    <t>Incident Reporting</t>
  </si>
  <si>
    <t>IR.L2-3.6.3</t>
  </si>
  <si>
    <t>Incident Response Testing</t>
  </si>
  <si>
    <t>MA — Maintenance
NIST SP 800-171 Rev 2  •  6 Controls</t>
  </si>
  <si>
    <t>Example: Managed Maintenance</t>
  </si>
  <si>
    <t>MA.L2-3.7.1</t>
  </si>
  <si>
    <t>Managed Maintenance</t>
  </si>
  <si>
    <t>MA.L2-3.7.2</t>
  </si>
  <si>
    <t>Controlled Maintenance</t>
  </si>
  <si>
    <t>MA.L2-3.7.3</t>
  </si>
  <si>
    <t>Equipment Sanitization</t>
  </si>
  <si>
    <t>MA.L2-3.7.4</t>
  </si>
  <si>
    <t>Media Inspection</t>
  </si>
  <si>
    <t>MA.L2-3.7.5</t>
  </si>
  <si>
    <t>Nonlocal Maintenance</t>
  </si>
  <si>
    <t>MA.L2-3.7.6</t>
  </si>
  <si>
    <t>Maintenance Personnel</t>
  </si>
  <si>
    <t>MP — Media Protection
NIST SP 800-171 Rev 2  •  9 Controls</t>
  </si>
  <si>
    <t>Example: Media Protection</t>
  </si>
  <si>
    <t>MP.L2-3.8.1</t>
  </si>
  <si>
    <t>Media Protection</t>
  </si>
  <si>
    <t>MP.L2-3.8.2</t>
  </si>
  <si>
    <t>Media Access</t>
  </si>
  <si>
    <t>MP.L2-3.8.3</t>
  </si>
  <si>
    <t>Media Sanitization</t>
  </si>
  <si>
    <t>MP.L2-3.8.4</t>
  </si>
  <si>
    <t>Media Markings</t>
  </si>
  <si>
    <t>MP.L2-3.8.5</t>
  </si>
  <si>
    <t>Media Accountability</t>
  </si>
  <si>
    <t>MP.L2-3.8.6</t>
  </si>
  <si>
    <t>Portable Storage Encryption</t>
  </si>
  <si>
    <t>MP.L2-3.8.7</t>
  </si>
  <si>
    <t>Removable Media</t>
  </si>
  <si>
    <t>MP.L2-3.8.8</t>
  </si>
  <si>
    <t>Shared Media</t>
  </si>
  <si>
    <t>MP.L2-3.8.9</t>
  </si>
  <si>
    <t>Protect Backups</t>
  </si>
  <si>
    <t>PE — Physical Protection
NIST SP 800-171 Rev 2  •  6 Controls</t>
  </si>
  <si>
    <t>Example: Limit Physical Access</t>
  </si>
  <si>
    <t>PE.L2-3.10.1</t>
  </si>
  <si>
    <t>Limit Physical Access</t>
  </si>
  <si>
    <t>PE.L2-3.10.2</t>
  </si>
  <si>
    <t>Monitor Physical Access</t>
  </si>
  <si>
    <t>PE.L2-3.10.3</t>
  </si>
  <si>
    <t>Visitor Control</t>
  </si>
  <si>
    <t>PE.L2-3.10.4</t>
  </si>
  <si>
    <t>Physical Access Logs</t>
  </si>
  <si>
    <t>PE.L2-3.10.5</t>
  </si>
  <si>
    <t>Manage Physical Access Devices</t>
  </si>
  <si>
    <t>PE.L2-3.10.6</t>
  </si>
  <si>
    <t>Alternative Work Sites</t>
  </si>
  <si>
    <t>PS — Personnel Security
NIST SP 800-171 Rev 2  •  2 Controls</t>
  </si>
  <si>
    <t>Example: Screen Individuals</t>
  </si>
  <si>
    <t>PS.L2-3.9.1</t>
  </si>
  <si>
    <t>Screen Individuals</t>
  </si>
  <si>
    <t>PS.L2-3.9.2</t>
  </si>
  <si>
    <t>Protect CUI During Personnel Actions</t>
  </si>
  <si>
    <t>RA — Risk Assessment
NIST SP 800-171 Rev 2  •  3 Controls</t>
  </si>
  <si>
    <t>Example: Risk Assessments</t>
  </si>
  <si>
    <t>RA.L2-3.11.1</t>
  </si>
  <si>
    <t>Risk Assessments</t>
  </si>
  <si>
    <t>RA.L2-3.11.2</t>
  </si>
  <si>
    <t>Vulnerability Scan</t>
  </si>
  <si>
    <t>RA.L2-3.11.3</t>
  </si>
  <si>
    <t>Remediate Vulnerabilities</t>
  </si>
  <si>
    <t>SC — System &amp; Comm. Protection
NIST SP 800-171 Rev 2  •  16 Controls</t>
  </si>
  <si>
    <t>Example: Boundary Protection</t>
  </si>
  <si>
    <t>SC.L2-3.13.1</t>
  </si>
  <si>
    <t>Boundary Protection</t>
  </si>
  <si>
    <t>SC.L2-3.13.2</t>
  </si>
  <si>
    <t>Security Architecture</t>
  </si>
  <si>
    <t>SC.L2-3.13.3</t>
  </si>
  <si>
    <t>Role Separation</t>
  </si>
  <si>
    <t>SC.L2-3.13.4</t>
  </si>
  <si>
    <t>Shared Resource Control</t>
  </si>
  <si>
    <t>SC.L2-3.13.5</t>
  </si>
  <si>
    <t>Network Segmentation</t>
  </si>
  <si>
    <t>SC.L2-3.13.6</t>
  </si>
  <si>
    <t>Network Communication by Exception</t>
  </si>
  <si>
    <t>SC.L2-3.13.7</t>
  </si>
  <si>
    <t>Split Tunneling</t>
  </si>
  <si>
    <t>SC.L2-3.13.8</t>
  </si>
  <si>
    <t>Data in Transit Encryption</t>
  </si>
  <si>
    <t>SC.L2-3.13.9</t>
  </si>
  <si>
    <t>Connections Termination</t>
  </si>
  <si>
    <t>SC.L2-3.13.10</t>
  </si>
  <si>
    <t>Key Management</t>
  </si>
  <si>
    <t>SC.L2-3.13.11</t>
  </si>
  <si>
    <t>FIPS-Validated Cryptography</t>
  </si>
  <si>
    <t>SC.L2-3.13.12</t>
  </si>
  <si>
    <t>Collaborative Computing</t>
  </si>
  <si>
    <t>SC.L2-3.13.13</t>
  </si>
  <si>
    <t>Mobile Code</t>
  </si>
  <si>
    <t>SC.L2-3.13.14</t>
  </si>
  <si>
    <t>VoIP</t>
  </si>
  <si>
    <t>SC.L2-3.13.15</t>
  </si>
  <si>
    <t>Communications Authenticity</t>
  </si>
  <si>
    <t>SC.L2-3.13.16</t>
  </si>
  <si>
    <t>Data at Rest Protection</t>
  </si>
  <si>
    <t>SI — System &amp; Info. Integrity
NIST SP 800-171 Rev 2  •  7 Controls</t>
  </si>
  <si>
    <t>Example: Flaw Remediation</t>
  </si>
  <si>
    <t>SI.L2-3.14.1</t>
  </si>
  <si>
    <t>Flaw Remediation</t>
  </si>
  <si>
    <t>SI.L2-3.14.2</t>
  </si>
  <si>
    <t>Malicious Code Protection</t>
  </si>
  <si>
    <t>SI.L2-3.14.3</t>
  </si>
  <si>
    <t>Security Alerts, Advisories, and Directives</t>
  </si>
  <si>
    <t>SI.L2-3.14.4</t>
  </si>
  <si>
    <t>Update Malicious Code Protection</t>
  </si>
  <si>
    <t>SI.L2-3.14.5</t>
  </si>
  <si>
    <t>System and File Scanning</t>
  </si>
  <si>
    <t>SI.L2-3.14.6</t>
  </si>
  <si>
    <t>Security Monitoring</t>
  </si>
  <si>
    <t>SI.L2-3.14.7</t>
  </si>
  <si>
    <t>Identify Unauthorized Use</t>
  </si>
  <si>
    <t>SPRS SCORE CALCULATOR
Level 2 — NIST SP 800-171 DoD Assessment Methodology</t>
  </si>
  <si>
    <t>HOW THE SPRS SCORE IS CALCULATED</t>
  </si>
  <si>
    <t>Starting score: 110 points. Each unimplemented control deducted using official DoD weights:
• −5 points: highest risk controls
• −3 points: medium risk controls
• −1 point: lower risk controls
Source: NIST SP 800-171 DoD Assessment Methodology (dodcio.defense.gov)</t>
  </si>
  <si>
    <t>YOUR CALCULATED SCORE</t>
  </si>
  <si>
    <t>CURRENT SPRS SCORE (updates automatically as you assess controls):</t>
  </si>
  <si>
    <t>SCORE INTERPRETATION</t>
  </si>
  <si>
    <t>110</t>
  </si>
  <si>
    <t>All 110 controls fully implemented. Ready for SPRS submission.</t>
  </si>
  <si>
    <t>88 – 109</t>
  </si>
  <si>
    <t>Minor gaps. High confidence. Address remaining gaps via POA&amp;M.</t>
  </si>
  <si>
    <t>60 – 87</t>
  </si>
  <si>
    <t>Moderate gaps. Significant remediation needed before submission.</t>
  </si>
  <si>
    <t>Below 60</t>
  </si>
  <si>
    <t>Major gaps. Prioritize highest-weight (5-point) controls first.</t>
  </si>
  <si>
    <t>Negative</t>
  </si>
  <si>
    <t>Critical gaps. Immediate remediation required before any submission.</t>
  </si>
  <si>
    <t>SUBMISSION READINESS</t>
  </si>
  <si>
    <t>Assessor Name &amp; Title:</t>
  </si>
  <si>
    <t>SPRS Submission Date:</t>
  </si>
  <si>
    <t>Confirmation Number:</t>
  </si>
  <si>
    <t>▸ record immediately after submission</t>
  </si>
  <si>
    <t>Next Renewal Due:</t>
  </si>
  <si>
    <t>▸ 12 months from submission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</si>
</sst>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0"/>
      <color rgb="FFFFFFFF"/>
      <name val="Arial"/>
    </font>
    <font>
      <b/>
      <sz val="10"/>
      <color rgb="FF003366"/>
      <name val="Arial"/>
    </font>
    <font>
      <i/>
      <sz val="10"/>
      <color rgb="FF888888"/>
      <name val="Arial"/>
    </font>
    <font>
      <b/>
      <sz val="11"/>
      <color rgb="FF003366"/>
      <name val="Arial"/>
    </font>
    <font>
      <b/>
      <sz val="9"/>
      <color rgb="FFFFFFFF"/>
      <name val="Arial"/>
    </font>
    <font>
      <b/>
      <sz val="9"/>
      <color rgb="FF003366"/>
      <name val="Arial"/>
    </font>
    <font>
      <sz val="9"/>
      <color rgb="FF003366"/>
      <name val="Arial"/>
    </font>
    <font>
      <b/>
      <sz val="13"/>
      <color rgb="FFFFFFFF"/>
      <name val="Arial"/>
    </font>
    <font>
      <b/>
      <sz val="8"/>
      <color rgb="FFB71C1C"/>
      <name val="Arial"/>
    </font>
    <font>
      <i/>
      <sz val="9"/>
      <color rgb="FF888888"/>
      <name val="Arial"/>
    </font>
    <font>
      <b/>
      <sz val="14"/>
      <color rgb="FFFFFFFF"/>
      <name val="Arial"/>
    </font>
    <font>
      <b/>
      <sz val="36"/>
      <color rgb="FF003366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3366"/>
      </patternFill>
    </fill>
    <fill>
      <patternFill patternType="solid">
        <fgColor rgb="FFF9A825"/>
      </patternFill>
    </fill>
    <fill>
      <patternFill patternType="solid">
        <fgColor rgb="FF1565C0"/>
      </patternFill>
    </fill>
    <fill>
      <patternFill patternType="solid">
        <fgColor rgb="FFE3F0FB"/>
      </patternFill>
    </fill>
    <fill>
      <patternFill patternType="solid">
        <fgColor rgb="FFFFFFFF"/>
      </patternFill>
    </fill>
    <fill>
      <patternFill patternType="solid">
        <fgColor rgb="FF0D47A1"/>
      </patternFill>
    </fill>
    <fill>
      <patternFill patternType="solid">
        <fgColor rgb="FFF5F5F5"/>
      </patternFill>
    </fill>
    <fill>
      <patternFill patternType="solid">
        <fgColor rgb="FFFFFDE7"/>
      </patternFill>
    </fill>
  </fills>
  <borders count="7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/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 style="medium">
        <color rgb="FF003366"/>
      </right>
      <top style="medium">
        <color rgb="FF003366"/>
      </top>
      <bottom style="medium">
        <color rgb="FF003366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5" borderId="1" xfId="0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center" vertical="center"/>
    </xf>
    <xf numFmtId="9" fontId="8" fillId="6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indent="1"/>
    </xf>
    <xf numFmtId="0" fontId="8" fillId="8" borderId="1" xfId="0" applyFont="1" applyFill="1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indent="1"/>
    </xf>
    <xf numFmtId="0" fontId="7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center" vertical="center"/>
    </xf>
    <xf numFmtId="0" fontId="0" fillId="0" borderId="0" xfId="0"/>
    <xf numFmtId="0" fontId="4" fillId="6" borderId="1" xfId="0" applyFont="1" applyFill="1" applyBorder="1" applyAlignment="1">
      <alignment horizontal="left" vertical="center" indent="1"/>
    </xf>
    <xf numFmtId="0" fontId="0" fillId="0" borderId="4" xfId="0" applyBorder="1"/>
    <xf numFmtId="0" fontId="0" fillId="0" borderId="5" xfId="0" applyBorder="1"/>
    <xf numFmtId="0" fontId="2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84"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ill>
        <patternFill patternType="solid">
          <fgColor rgb="FFFFCCCC"/>
          <bgColor rgb="FFFFFFFF"/>
        </patternFill>
      </fill>
    </dxf>
    <dxf>
      <font>
        <b/>
        <color rgb="FFB71C1C"/>
        <name val="Arial"/>
      </font>
      <fill>
        <patternFill patternType="solid">
          <fgColor rgb="FFFFEBEE"/>
        </patternFill>
      </fill>
    </dxf>
    <dxf>
      <font>
        <b/>
        <color rgb="FFF57F17"/>
        <name val="Arial"/>
      </font>
      <fill>
        <patternFill patternType="solid">
          <fgColor rgb="FFFFFDE7"/>
        </patternFill>
      </fill>
    </dxf>
    <dxf>
      <font>
        <b/>
        <color rgb="FF1B5E20"/>
        <name val="Arial"/>
      </font>
      <fill>
        <patternFill patternType="solid">
          <fgColor rgb="FFE8F5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</sheetPr>
  <dimension ref="B1:F39"/>
  <sheetViews>
    <sheetView showGridLines="0" tabSelected="1" workbookViewId="0"/>
  </sheetViews>
  <sheetFormatPr defaultRowHeight="14.4" x14ac:dyDescent="0.3"/>
  <cols>
    <col min="1" max="1" width="1.109375" customWidth="1"/>
    <col min="2" max="2" width="22" customWidth="1"/>
    <col min="3" max="3" width="18" customWidth="1"/>
    <col min="4" max="5" width="14" customWidth="1"/>
    <col min="6" max="6" width="10" customWidth="1"/>
    <col min="7" max="7" width="1.109375" customWidth="1"/>
  </cols>
  <sheetData>
    <row r="1" spans="2:6" ht="7.95" customHeight="1" x14ac:dyDescent="0.3"/>
    <row r="2" spans="2:6" ht="49.95" customHeight="1" x14ac:dyDescent="0.3">
      <c r="B2" s="29" t="s">
        <v>0</v>
      </c>
      <c r="C2" s="21"/>
      <c r="D2" s="21"/>
      <c r="E2" s="21"/>
      <c r="F2" s="21"/>
    </row>
    <row r="3" spans="2:6" ht="4.05" customHeight="1" x14ac:dyDescent="0.3">
      <c r="B3" s="30"/>
      <c r="C3" s="21"/>
      <c r="D3" s="21"/>
      <c r="E3" s="21"/>
      <c r="F3" s="21"/>
    </row>
    <row r="4" spans="2:6" ht="7.95" customHeight="1" x14ac:dyDescent="0.3"/>
    <row r="5" spans="2:6" ht="22.05" customHeight="1" x14ac:dyDescent="0.3">
      <c r="B5" s="31" t="s">
        <v>1</v>
      </c>
      <c r="C5" s="21"/>
      <c r="D5" s="21"/>
      <c r="E5" s="21"/>
      <c r="F5" s="21"/>
    </row>
    <row r="6" spans="2:6" ht="4.05" customHeight="1" x14ac:dyDescent="0.3"/>
    <row r="7" spans="2:6" ht="22.05" customHeight="1" x14ac:dyDescent="0.3">
      <c r="B7" s="1" t="s">
        <v>2</v>
      </c>
      <c r="C7" s="22" t="s">
        <v>3</v>
      </c>
      <c r="D7" s="23"/>
      <c r="E7" s="23"/>
      <c r="F7" s="24"/>
    </row>
    <row r="8" spans="2:6" ht="22.05" customHeight="1" x14ac:dyDescent="0.3">
      <c r="B8" s="1" t="s">
        <v>4</v>
      </c>
      <c r="C8" s="22" t="s">
        <v>3</v>
      </c>
      <c r="D8" s="23"/>
      <c r="E8" s="23"/>
      <c r="F8" s="24"/>
    </row>
    <row r="9" spans="2:6" ht="22.05" customHeight="1" x14ac:dyDescent="0.3">
      <c r="B9" s="1" t="s">
        <v>5</v>
      </c>
      <c r="C9" s="22" t="s">
        <v>3</v>
      </c>
      <c r="D9" s="23"/>
      <c r="E9" s="23"/>
      <c r="F9" s="24"/>
    </row>
    <row r="10" spans="2:6" ht="22.05" customHeight="1" x14ac:dyDescent="0.3">
      <c r="B10" s="1" t="s">
        <v>6</v>
      </c>
      <c r="C10" s="22" t="s">
        <v>3</v>
      </c>
      <c r="D10" s="23"/>
      <c r="E10" s="23"/>
      <c r="F10" s="24"/>
    </row>
    <row r="11" spans="2:6" ht="4.05" customHeight="1" x14ac:dyDescent="0.3"/>
    <row r="12" spans="2:6" ht="22.05" customHeight="1" x14ac:dyDescent="0.3">
      <c r="B12" s="25" t="s">
        <v>7</v>
      </c>
      <c r="C12" s="21"/>
      <c r="D12" s="21"/>
      <c r="E12" s="21"/>
      <c r="F12" s="21"/>
    </row>
    <row r="13" spans="2:6" ht="4.05" customHeight="1" x14ac:dyDescent="0.3"/>
    <row r="14" spans="2:6" ht="22.05" customHeight="1" x14ac:dyDescent="0.3">
      <c r="B14" s="1" t="s">
        <v>8</v>
      </c>
      <c r="C14" s="26">
        <f>COUNTIF(AC!E9:E30,"Met")+COUNTIF(AT!E9:E11,"Met")+COUNTIF(AU!E9:E17,"Met")+COUNTIF(CA!E9:E12,"Met")+COUNTIF(CM!E9:E17,"Met")+COUNTIF(IA!E9:E19,"Met")+COUNTIF(IR!E9:E11,"Met")+COUNTIF(MA!E9:E14,"Met")+COUNTIF(MP!E9:E17,"Met")+COUNTIF(PE!E9:E14,"Met")+COUNTIF(PS!E9:E10,"Met")+COUNTIF(RA!E9:E11,"Met")+COUNTIF(SC!E9:E24,"Met")+COUNTIF(SI!E9:E15,"Met")</f>
        <v>0</v>
      </c>
      <c r="D14" s="23"/>
      <c r="E14" s="23"/>
      <c r="F14" s="24"/>
    </row>
    <row r="15" spans="2:6" ht="22.05" customHeight="1" x14ac:dyDescent="0.3">
      <c r="B15" s="3" t="s">
        <v>9</v>
      </c>
      <c r="C15" s="27">
        <f>COUNTIF(AC!E9:E30,"Partially Met")+COUNTIF(AT!E9:E11,"Partially Met")+COUNTIF(AU!E9:E17,"Partially Met")+COUNTIF(CA!E9:E12,"Partially Met")+COUNTIF(CM!E9:E17,"Partially Met")+COUNTIF(IA!E9:E19,"Partially Met")+COUNTIF(IR!E9:E11,"Partially Met")+COUNTIF(MA!E9:E14,"Partially Met")+COUNTIF(MP!E9:E17,"Partially Met")+COUNTIF(PE!E9:E14,"Partially Met")+COUNTIF(PS!E9:E10,"Partially Met")+COUNTIF(RA!E9:E11,"Partially Met")+COUNTIF(SC!E9:E24,"Partially Met")+COUNTIF(SI!E9:E15,"Partially Met")</f>
        <v>0</v>
      </c>
      <c r="D15" s="23"/>
      <c r="E15" s="23"/>
      <c r="F15" s="24"/>
    </row>
    <row r="16" spans="2:6" ht="22.05" customHeight="1" x14ac:dyDescent="0.3">
      <c r="B16" s="1" t="s">
        <v>10</v>
      </c>
      <c r="C16" s="26">
        <f>COUNTIF(AC!E9:E30,"Not Met")+COUNTIF(AT!E9:E11,"Not Met")+COUNTIF(AU!E9:E17,"Not Met")+COUNTIF(CA!E9:E12,"Not Met")+COUNTIF(CM!E9:E17,"Not Met")+COUNTIF(IA!E9:E19,"Not Met")+COUNTIF(IR!E9:E11,"Not Met")+COUNTIF(MA!E9:E14,"Not Met")+COUNTIF(MP!E9:E17,"Not Met")+COUNTIF(PE!E9:E14,"Not Met")+COUNTIF(PS!E9:E10,"Not Met")+COUNTIF(RA!E9:E11,"Not Met")+COUNTIF(SC!E9:E24,"Not Met")+COUNTIF(SI!E9:E15,"Not Met")</f>
        <v>0</v>
      </c>
      <c r="D16" s="23"/>
      <c r="E16" s="23"/>
      <c r="F16" s="24"/>
    </row>
    <row r="17" spans="2:6" ht="22.05" customHeight="1" x14ac:dyDescent="0.3">
      <c r="B17" s="3" t="s">
        <v>11</v>
      </c>
      <c r="C17" s="27">
        <f>COUNTIF(AC!E9:E30,"Not Started")+COUNTIF(AT!E9:E11,"Not Started")+COUNTIF(AU!E9:E17,"Not Started")+COUNTIF(CA!E9:E12,"Not Started")+COUNTIF(CM!E9:E17,"Not Started")+COUNTIF(IA!E9:E19,"Not Started")+COUNTIF(IR!E9:E11,"Not Started")+COUNTIF(MA!E9:E14,"Not Started")+COUNTIF(MP!E9:E17,"Not Started")+COUNTIF(PE!E9:E14,"Not Started")+COUNTIF(PS!E9:E10,"Not Started")+COUNTIF(RA!E9:E11,"Not Started")+COUNTIF(SC!E9:E24,"Not Started")+COUNTIF(SI!E9:E15,"Not Started")</f>
        <v>110</v>
      </c>
      <c r="D17" s="23"/>
      <c r="E17" s="23"/>
      <c r="F17" s="24"/>
    </row>
    <row r="18" spans="2:6" ht="22.05" customHeight="1" x14ac:dyDescent="0.3">
      <c r="B18" s="1" t="s">
        <v>12</v>
      </c>
      <c r="C18" s="26">
        <f>110</f>
        <v>110</v>
      </c>
      <c r="D18" s="23"/>
      <c r="E18" s="23"/>
      <c r="F18" s="24"/>
    </row>
    <row r="19" spans="2:6" ht="22.05" customHeight="1" x14ac:dyDescent="0.3">
      <c r="B19" s="3" t="s">
        <v>13</v>
      </c>
      <c r="C19" s="32">
        <f>IFERROR((COUNTIF(AC!E9:E30,"Met")+COUNTIF(AT!E9:E11,"Met")+COUNTIF(AU!E9:E17,"Met")+COUNTIF(CA!E9:E12,"Met")+COUNTIF(CM!E9:E17,"Met")+COUNTIF(IA!E9:E19,"Met")+COUNTIF(IR!E9:E11,"Met")+COUNTIF(MA!E9:E14,"Met")+COUNTIF(MP!E9:E17,"Met")+COUNTIF(PE!E9:E14,"Met")+COUNTIF(PS!E9:E10,"Met")+COUNTIF(RA!E9:E11,"Met")+COUNTIF(SC!E9:E24,"Met")+COUNTIF(SI!E9:E15,"Met"))/110,0)</f>
        <v>0</v>
      </c>
      <c r="D19" s="23"/>
      <c r="E19" s="23"/>
      <c r="F19" s="24"/>
    </row>
    <row r="20" spans="2:6" ht="4.05" customHeight="1" x14ac:dyDescent="0.3"/>
    <row r="21" spans="2:6" ht="22.05" customHeight="1" x14ac:dyDescent="0.3">
      <c r="B21" s="20" t="s">
        <v>14</v>
      </c>
      <c r="C21" s="21"/>
      <c r="D21" s="21"/>
      <c r="E21" s="21"/>
      <c r="F21" s="21"/>
    </row>
    <row r="22" spans="2:6" ht="4.05" customHeight="1" x14ac:dyDescent="0.3"/>
    <row r="23" spans="2:6" ht="24" customHeight="1" x14ac:dyDescent="0.3">
      <c r="B23" s="4" t="s">
        <v>15</v>
      </c>
      <c r="C23" s="4" t="s">
        <v>16</v>
      </c>
      <c r="D23" s="4" t="s">
        <v>17</v>
      </c>
      <c r="E23" s="4" t="s">
        <v>18</v>
      </c>
      <c r="F23" s="4" t="s">
        <v>19</v>
      </c>
    </row>
    <row r="24" spans="2:6" ht="22.05" customHeight="1" x14ac:dyDescent="0.3">
      <c r="B24" s="5" t="s">
        <v>20</v>
      </c>
      <c r="C24" s="6">
        <v>22</v>
      </c>
      <c r="D24" s="6">
        <f>COUNTIF(AC!E9:E30,"Met")</f>
        <v>0</v>
      </c>
      <c r="E24" s="6">
        <f>COUNTIF(AC!E9:E30,"Partially Met")+COUNTIF(AC!E9:E30,"Not Met")</f>
        <v>0</v>
      </c>
      <c r="F24" s="7">
        <f>IFERROR(COUNTIF(AC!E9:E30,"Met")/22,0)</f>
        <v>0</v>
      </c>
    </row>
    <row r="25" spans="2:6" ht="22.05" customHeight="1" x14ac:dyDescent="0.3">
      <c r="B25" s="8" t="s">
        <v>21</v>
      </c>
      <c r="C25" s="9">
        <v>3</v>
      </c>
      <c r="D25" s="9">
        <f>COUNTIF(AT!E9:E11,"Met")</f>
        <v>0</v>
      </c>
      <c r="E25" s="9">
        <f>COUNTIF(AT!E9:E11,"Partially Met")+COUNTIF(AT!E9:E11,"Not Met")</f>
        <v>0</v>
      </c>
      <c r="F25" s="10">
        <f>IFERROR(COUNTIF(AT!E9:E11,"Met")/3,0)</f>
        <v>0</v>
      </c>
    </row>
    <row r="26" spans="2:6" ht="22.05" customHeight="1" x14ac:dyDescent="0.3">
      <c r="B26" s="5" t="s">
        <v>22</v>
      </c>
      <c r="C26" s="6">
        <v>9</v>
      </c>
      <c r="D26" s="6">
        <f>COUNTIF(AU!E9:E17,"Met")</f>
        <v>0</v>
      </c>
      <c r="E26" s="6">
        <f>COUNTIF(AU!E9:E17,"Partially Met")+COUNTIF(AU!E9:E17,"Not Met")</f>
        <v>0</v>
      </c>
      <c r="F26" s="7">
        <f>IFERROR(COUNTIF(AU!E9:E17,"Met")/9,0)</f>
        <v>0</v>
      </c>
    </row>
    <row r="27" spans="2:6" ht="22.05" customHeight="1" x14ac:dyDescent="0.3">
      <c r="B27" s="8" t="s">
        <v>23</v>
      </c>
      <c r="C27" s="9">
        <v>4</v>
      </c>
      <c r="D27" s="9">
        <f>COUNTIF(CA!E9:E12,"Met")</f>
        <v>0</v>
      </c>
      <c r="E27" s="9">
        <f>COUNTIF(CA!E9:E12,"Partially Met")+COUNTIF(CA!E9:E12,"Not Met")</f>
        <v>0</v>
      </c>
      <c r="F27" s="10">
        <f>IFERROR(COUNTIF(CA!E9:E12,"Met")/4,0)</f>
        <v>0</v>
      </c>
    </row>
    <row r="28" spans="2:6" ht="22.05" customHeight="1" x14ac:dyDescent="0.3">
      <c r="B28" s="5" t="s">
        <v>24</v>
      </c>
      <c r="C28" s="6">
        <v>9</v>
      </c>
      <c r="D28" s="6">
        <f>COUNTIF(CM!E9:E17,"Met")</f>
        <v>0</v>
      </c>
      <c r="E28" s="6">
        <f>COUNTIF(CM!E9:E17,"Partially Met")+COUNTIF(CM!E9:E17,"Not Met")</f>
        <v>0</v>
      </c>
      <c r="F28" s="7">
        <f>IFERROR(COUNTIF(CM!E9:E17,"Met")/9,0)</f>
        <v>0</v>
      </c>
    </row>
    <row r="29" spans="2:6" ht="22.05" customHeight="1" x14ac:dyDescent="0.3">
      <c r="B29" s="8" t="s">
        <v>25</v>
      </c>
      <c r="C29" s="9">
        <v>11</v>
      </c>
      <c r="D29" s="9">
        <f>COUNTIF(IA!E9:E19,"Met")</f>
        <v>0</v>
      </c>
      <c r="E29" s="9">
        <f>COUNTIF(IA!E9:E19,"Partially Met")+COUNTIF(IA!E9:E19,"Not Met")</f>
        <v>0</v>
      </c>
      <c r="F29" s="10">
        <f>IFERROR(COUNTIF(IA!E9:E19,"Met")/11,0)</f>
        <v>0</v>
      </c>
    </row>
    <row r="30" spans="2:6" ht="22.05" customHeight="1" x14ac:dyDescent="0.3">
      <c r="B30" s="5" t="s">
        <v>26</v>
      </c>
      <c r="C30" s="6">
        <v>3</v>
      </c>
      <c r="D30" s="6">
        <f>COUNTIF(IR!E9:E11,"Met")</f>
        <v>0</v>
      </c>
      <c r="E30" s="6">
        <f>COUNTIF(IR!E9:E11,"Partially Met")+COUNTIF(IR!E9:E11,"Not Met")</f>
        <v>0</v>
      </c>
      <c r="F30" s="7">
        <f>IFERROR(COUNTIF(IR!E9:E11,"Met")/3,0)</f>
        <v>0</v>
      </c>
    </row>
    <row r="31" spans="2:6" ht="22.05" customHeight="1" x14ac:dyDescent="0.3">
      <c r="B31" s="8" t="s">
        <v>27</v>
      </c>
      <c r="C31" s="9">
        <v>6</v>
      </c>
      <c r="D31" s="9">
        <f>COUNTIF(MA!E9:E14,"Met")</f>
        <v>0</v>
      </c>
      <c r="E31" s="9">
        <f>COUNTIF(MA!E9:E14,"Partially Met")+COUNTIF(MA!E9:E14,"Not Met")</f>
        <v>0</v>
      </c>
      <c r="F31" s="10">
        <f>IFERROR(COUNTIF(MA!E9:E14,"Met")/6,0)</f>
        <v>0</v>
      </c>
    </row>
    <row r="32" spans="2:6" ht="22.05" customHeight="1" x14ac:dyDescent="0.3">
      <c r="B32" s="5" t="s">
        <v>28</v>
      </c>
      <c r="C32" s="6">
        <v>9</v>
      </c>
      <c r="D32" s="6">
        <f>COUNTIF(MP!E9:E17,"Met")</f>
        <v>0</v>
      </c>
      <c r="E32" s="6">
        <f>COUNTIF(MP!E9:E17,"Partially Met")+COUNTIF(MP!E9:E17,"Not Met")</f>
        <v>0</v>
      </c>
      <c r="F32" s="7">
        <f>IFERROR(COUNTIF(MP!E9:E17,"Met")/9,0)</f>
        <v>0</v>
      </c>
    </row>
    <row r="33" spans="2:6" ht="22.05" customHeight="1" x14ac:dyDescent="0.3">
      <c r="B33" s="8" t="s">
        <v>29</v>
      </c>
      <c r="C33" s="9">
        <v>6</v>
      </c>
      <c r="D33" s="9">
        <f>COUNTIF(PE!E9:E14,"Met")</f>
        <v>0</v>
      </c>
      <c r="E33" s="9">
        <f>COUNTIF(PE!E9:E14,"Partially Met")+COUNTIF(PE!E9:E14,"Not Met")</f>
        <v>0</v>
      </c>
      <c r="F33" s="10">
        <f>IFERROR(COUNTIF(PE!E9:E14,"Met")/6,0)</f>
        <v>0</v>
      </c>
    </row>
    <row r="34" spans="2:6" ht="22.05" customHeight="1" x14ac:dyDescent="0.3">
      <c r="B34" s="5" t="s">
        <v>30</v>
      </c>
      <c r="C34" s="6">
        <v>2</v>
      </c>
      <c r="D34" s="6">
        <f>COUNTIF(PS!E9:E10,"Met")</f>
        <v>0</v>
      </c>
      <c r="E34" s="6">
        <f>COUNTIF(PS!E9:E10,"Partially Met")+COUNTIF(PS!E9:E10,"Not Met")</f>
        <v>0</v>
      </c>
      <c r="F34" s="7">
        <f>IFERROR(COUNTIF(PS!E9:E10,"Met")/2,0)</f>
        <v>0</v>
      </c>
    </row>
    <row r="35" spans="2:6" ht="22.05" customHeight="1" x14ac:dyDescent="0.3">
      <c r="B35" s="8" t="s">
        <v>31</v>
      </c>
      <c r="C35" s="9">
        <v>3</v>
      </c>
      <c r="D35" s="9">
        <f>COUNTIF(RA!E9:E11,"Met")</f>
        <v>0</v>
      </c>
      <c r="E35" s="9">
        <f>COUNTIF(RA!E9:E11,"Partially Met")+COUNTIF(RA!E9:E11,"Not Met")</f>
        <v>0</v>
      </c>
      <c r="F35" s="10">
        <f>IFERROR(COUNTIF(RA!E9:E11,"Met")/3,0)</f>
        <v>0</v>
      </c>
    </row>
    <row r="36" spans="2:6" ht="22.05" customHeight="1" x14ac:dyDescent="0.3">
      <c r="B36" s="5" t="s">
        <v>32</v>
      </c>
      <c r="C36" s="6">
        <v>16</v>
      </c>
      <c r="D36" s="6">
        <f>COUNTIF(SC!E9:E24,"Met")</f>
        <v>0</v>
      </c>
      <c r="E36" s="6">
        <f>COUNTIF(SC!E9:E24,"Partially Met")+COUNTIF(SC!E9:E24,"Not Met")</f>
        <v>0</v>
      </c>
      <c r="F36" s="7">
        <f>IFERROR(COUNTIF(SC!E9:E24,"Met")/16,0)</f>
        <v>0</v>
      </c>
    </row>
    <row r="37" spans="2:6" ht="22.05" customHeight="1" x14ac:dyDescent="0.3">
      <c r="B37" s="8" t="s">
        <v>33</v>
      </c>
      <c r="C37" s="9">
        <v>7</v>
      </c>
      <c r="D37" s="9">
        <f>COUNTIF(SI!E9:E15,"Met")</f>
        <v>0</v>
      </c>
      <c r="E37" s="9">
        <f>COUNTIF(SI!E9:E15,"Partially Met")+COUNTIF(SI!E9:E15,"Not Met")</f>
        <v>0</v>
      </c>
      <c r="F37" s="10">
        <f>IFERROR(COUNTIF(SI!E9:E15,"Met")/7,0)</f>
        <v>0</v>
      </c>
    </row>
    <row r="38" spans="2:6" ht="4.05" customHeight="1" x14ac:dyDescent="0.3"/>
    <row r="39" spans="2:6" ht="22.05" customHeight="1" x14ac:dyDescent="0.3">
      <c r="B39" s="28" t="s">
        <v>34</v>
      </c>
      <c r="C39" s="21"/>
      <c r="D39" s="21"/>
      <c r="E39" s="21"/>
      <c r="F39" s="21"/>
    </row>
  </sheetData>
  <mergeCells count="16">
    <mergeCell ref="B39:F39"/>
    <mergeCell ref="B2:F2"/>
    <mergeCell ref="C8:F8"/>
    <mergeCell ref="B3:F3"/>
    <mergeCell ref="B5:F5"/>
    <mergeCell ref="C7:F7"/>
    <mergeCell ref="C16:F16"/>
    <mergeCell ref="C15:F15"/>
    <mergeCell ref="C10:F10"/>
    <mergeCell ref="C19:F19"/>
    <mergeCell ref="C14:F14"/>
    <mergeCell ref="B21:F21"/>
    <mergeCell ref="C9:F9"/>
    <mergeCell ref="B12:F12"/>
    <mergeCell ref="C18:F18"/>
    <mergeCell ref="C17:F1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E342E"/>
  </sheetPr>
  <dimension ref="B1:I17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204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COUNTIF(E9:E17,"Met")&amp;" / 9 Controls Met  ("&amp;TEXT(COUNTIF(E9:E17,"Met")/9,"0%")&amp;" Complete)"</f>
        <v>0 / 9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205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206</v>
      </c>
      <c r="C9" s="14" t="s">
        <v>207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208</v>
      </c>
      <c r="C10" s="17" t="s">
        <v>209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210</v>
      </c>
      <c r="C11" s="14" t="s">
        <v>211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212</v>
      </c>
      <c r="C12" s="17" t="s">
        <v>213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214</v>
      </c>
      <c r="C13" s="14" t="s">
        <v>215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216</v>
      </c>
      <c r="C14" s="17" t="s">
        <v>217</v>
      </c>
      <c r="D14" s="9" t="s">
        <v>48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218</v>
      </c>
      <c r="C15" s="14" t="s">
        <v>219</v>
      </c>
      <c r="D15" s="6" t="s">
        <v>58</v>
      </c>
      <c r="E15" s="15" t="s">
        <v>55</v>
      </c>
      <c r="F15" s="15"/>
      <c r="G15" s="15"/>
      <c r="H15" s="15"/>
      <c r="I15" s="15"/>
    </row>
    <row r="16" spans="2:9" ht="22.05" customHeight="1" x14ac:dyDescent="0.3">
      <c r="B16" s="16" t="s">
        <v>220</v>
      </c>
      <c r="C16" s="17" t="s">
        <v>221</v>
      </c>
      <c r="D16" s="9" t="s">
        <v>73</v>
      </c>
      <c r="E16" s="18" t="s">
        <v>55</v>
      </c>
      <c r="F16" s="15"/>
      <c r="G16" s="15"/>
      <c r="H16" s="15"/>
      <c r="I16" s="15"/>
    </row>
    <row r="17" spans="2:9" ht="22.05" customHeight="1" x14ac:dyDescent="0.3">
      <c r="B17" s="13" t="s">
        <v>222</v>
      </c>
      <c r="C17" s="14" t="s">
        <v>223</v>
      </c>
      <c r="D17" s="6" t="s">
        <v>48</v>
      </c>
      <c r="E17" s="15" t="s">
        <v>55</v>
      </c>
      <c r="F17" s="15"/>
      <c r="G17" s="15"/>
      <c r="H17" s="15"/>
      <c r="I17" s="15"/>
    </row>
  </sheetData>
  <mergeCells count="5">
    <mergeCell ref="D5:F5"/>
    <mergeCell ref="G5:I5"/>
    <mergeCell ref="B5:C5"/>
    <mergeCell ref="B2:I2"/>
    <mergeCell ref="B3:I3"/>
  </mergeCells>
  <conditionalFormatting sqref="E9:E17">
    <cfRule type="expression" dxfId="35" priority="1">
      <formula>$E9="Met"</formula>
    </cfRule>
    <cfRule type="expression" dxfId="34" priority="2">
      <formula>$E9="Partially Met"</formula>
    </cfRule>
    <cfRule type="expression" dxfId="33" priority="3">
      <formula>$E9="Not Met"</formula>
    </cfRule>
  </conditionalFormatting>
  <conditionalFormatting sqref="F9:F17">
    <cfRule type="expression" dxfId="32" priority="4">
      <formula>AND($E9="Met",F9="")</formula>
    </cfRule>
  </conditionalFormatting>
  <conditionalFormatting sqref="F9:I17">
    <cfRule type="expression" dxfId="31" priority="7">
      <formula>AND(OR($E9="Partially Met",$E9="Not Met"),F9="")</formula>
    </cfRule>
  </conditionalFormatting>
  <conditionalFormatting sqref="H9:I17">
    <cfRule type="expression" dxfId="30" priority="5">
      <formula>AND($E9="Met",H9="")</formula>
    </cfRule>
  </conditionalFormatting>
  <dataValidations count="1">
    <dataValidation type="list" sqref="E9:E17" xr:uid="{00000000-0002-0000-0900-000000000000}">
      <formula1>"Met,Partially Met,Not Met,Not Started"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7474F"/>
  </sheetPr>
  <dimension ref="B1:I14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224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COUNTIF(E9:E14,"Met")&amp;" / 6 Controls Met  ("&amp;TEXT(COUNTIF(E9:E14,"Met")/6,"0%")&amp;" Complete)"</f>
        <v>0 / 6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225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226</v>
      </c>
      <c r="C9" s="14" t="s">
        <v>227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228</v>
      </c>
      <c r="C10" s="17" t="s">
        <v>229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230</v>
      </c>
      <c r="C11" s="14" t="s">
        <v>231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232</v>
      </c>
      <c r="C12" s="17" t="s">
        <v>233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234</v>
      </c>
      <c r="C13" s="14" t="s">
        <v>235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236</v>
      </c>
      <c r="C14" s="17" t="s">
        <v>237</v>
      </c>
      <c r="D14" s="9" t="s">
        <v>58</v>
      </c>
      <c r="E14" s="18" t="s">
        <v>55</v>
      </c>
      <c r="F14" s="15"/>
      <c r="G14" s="15"/>
      <c r="H14" s="15"/>
      <c r="I14" s="15"/>
    </row>
  </sheetData>
  <mergeCells count="5">
    <mergeCell ref="D5:F5"/>
    <mergeCell ref="G5:I5"/>
    <mergeCell ref="B5:C5"/>
    <mergeCell ref="B2:I2"/>
    <mergeCell ref="B3:I3"/>
  </mergeCells>
  <conditionalFormatting sqref="E9:E14">
    <cfRule type="expression" dxfId="29" priority="1">
      <formula>$E9="Met"</formula>
    </cfRule>
    <cfRule type="expression" dxfId="28" priority="2">
      <formula>$E9="Partially Met"</formula>
    </cfRule>
    <cfRule type="expression" dxfId="27" priority="3">
      <formula>$E9="Not Met"</formula>
    </cfRule>
  </conditionalFormatting>
  <conditionalFormatting sqref="F9:F14">
    <cfRule type="expression" dxfId="26" priority="4">
      <formula>AND($E9="Met",F9="")</formula>
    </cfRule>
  </conditionalFormatting>
  <conditionalFormatting sqref="F9:I14">
    <cfRule type="expression" dxfId="25" priority="7">
      <formula>AND(OR($E9="Partially Met",$E9="Not Met"),F9="")</formula>
    </cfRule>
  </conditionalFormatting>
  <conditionalFormatting sqref="H9:I14">
    <cfRule type="expression" dxfId="24" priority="5">
      <formula>AND($E9="Met",H9="")</formula>
    </cfRule>
  </conditionalFormatting>
  <dataValidations count="1">
    <dataValidation type="list" sqref="E9:E14" xr:uid="{00000000-0002-0000-0A00-000000000000}">
      <formula1>"Met,Partially Met,Not Met,Not Started"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80E4F"/>
  </sheetPr>
  <dimension ref="B1:I10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238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COUNTIF(E9:E10,"Met")&amp;" / 2 Controls Met  ("&amp;TEXT(COUNTIF(E9:E10,"Met")/2,"0%")&amp;" Complete)"</f>
        <v>0 / 2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239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240</v>
      </c>
      <c r="C9" s="14" t="s">
        <v>241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242</v>
      </c>
      <c r="C10" s="17" t="s">
        <v>243</v>
      </c>
      <c r="D10" s="9" t="s">
        <v>48</v>
      </c>
      <c r="E10" s="18" t="s">
        <v>55</v>
      </c>
      <c r="F10" s="15"/>
      <c r="G10" s="15"/>
      <c r="H10" s="15"/>
      <c r="I10" s="15"/>
    </row>
  </sheetData>
  <mergeCells count="5">
    <mergeCell ref="D5:F5"/>
    <mergeCell ref="G5:I5"/>
    <mergeCell ref="B5:C5"/>
    <mergeCell ref="B2:I2"/>
    <mergeCell ref="B3:I3"/>
  </mergeCells>
  <conditionalFormatting sqref="E9:E10">
    <cfRule type="expression" dxfId="23" priority="1">
      <formula>$E9="Met"</formula>
    </cfRule>
    <cfRule type="expression" dxfId="22" priority="2">
      <formula>$E9="Partially Met"</formula>
    </cfRule>
    <cfRule type="expression" dxfId="21" priority="3">
      <formula>$E9="Not Met"</formula>
    </cfRule>
  </conditionalFormatting>
  <conditionalFormatting sqref="F9:F10">
    <cfRule type="expression" dxfId="20" priority="4">
      <formula>AND($E9="Met",F9="")</formula>
    </cfRule>
  </conditionalFormatting>
  <conditionalFormatting sqref="F9:I10">
    <cfRule type="expression" dxfId="19" priority="7">
      <formula>AND(OR($E9="Partially Met",$E9="Not Met"),F9="")</formula>
    </cfRule>
  </conditionalFormatting>
  <conditionalFormatting sqref="H9:I10">
    <cfRule type="expression" dxfId="18" priority="5">
      <formula>AND($E9="Met",H9="")</formula>
    </cfRule>
  </conditionalFormatting>
  <dataValidations count="1">
    <dataValidation type="list" sqref="E9:E10" xr:uid="{00000000-0002-0000-0B00-000000000000}">
      <formula1>"Met,Partially Met,Not Met,Not Started"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1B5E20"/>
  </sheetPr>
  <dimension ref="B1:I11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244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COUNTIF(E9:E11,"Met")&amp;" / 3 Controls Met  ("&amp;TEXT(COUNTIF(E9:E11,"Met")/3,"0%")&amp;" Complete)"</f>
        <v>0 / 3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245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246</v>
      </c>
      <c r="C9" s="14" t="s">
        <v>247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248</v>
      </c>
      <c r="C10" s="17" t="s">
        <v>249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250</v>
      </c>
      <c r="C11" s="14" t="s">
        <v>251</v>
      </c>
      <c r="D11" s="6" t="s">
        <v>48</v>
      </c>
      <c r="E11" s="15" t="s">
        <v>55</v>
      </c>
      <c r="F11" s="15"/>
      <c r="G11" s="15"/>
      <c r="H11" s="15"/>
      <c r="I11" s="15"/>
    </row>
  </sheetData>
  <mergeCells count="5">
    <mergeCell ref="D5:F5"/>
    <mergeCell ref="G5:I5"/>
    <mergeCell ref="B5:C5"/>
    <mergeCell ref="B2:I2"/>
    <mergeCell ref="B3:I3"/>
  </mergeCells>
  <conditionalFormatting sqref="E9:E11">
    <cfRule type="expression" dxfId="17" priority="1">
      <formula>$E9="Met"</formula>
    </cfRule>
    <cfRule type="expression" dxfId="16" priority="2">
      <formula>$E9="Partially Met"</formula>
    </cfRule>
    <cfRule type="expression" dxfId="15" priority="3">
      <formula>$E9="Not Met"</formula>
    </cfRule>
  </conditionalFormatting>
  <conditionalFormatting sqref="F9:F11">
    <cfRule type="expression" dxfId="14" priority="4">
      <formula>AND($E9="Met",F9="")</formula>
    </cfRule>
  </conditionalFormatting>
  <conditionalFormatting sqref="F9:I11">
    <cfRule type="expression" dxfId="13" priority="7">
      <formula>AND(OR($E9="Partially Met",$E9="Not Met"),F9="")</formula>
    </cfRule>
  </conditionalFormatting>
  <conditionalFormatting sqref="H9:I11">
    <cfRule type="expression" dxfId="12" priority="5">
      <formula>AND($E9="Met",H9="")</formula>
    </cfRule>
  </conditionalFormatting>
  <dataValidations count="1">
    <dataValidation type="list" sqref="E9:E11" xr:uid="{00000000-0002-0000-0C00-000000000000}">
      <formula1>"Met,Partially Met,Not Met,Not Started"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D47A1"/>
  </sheetPr>
  <dimension ref="B1:I24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252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COUNTIF(E9:E24,"Met")&amp;" / 16 Controls Met  ("&amp;TEXT(COUNTIF(E9:E24,"Met")/16,"0%")&amp;" Complete)"</f>
        <v>0 / 16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253</v>
      </c>
      <c r="D8" s="11" t="s">
        <v>48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254</v>
      </c>
      <c r="C9" s="14" t="s">
        <v>255</v>
      </c>
      <c r="D9" s="6" t="s">
        <v>48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256</v>
      </c>
      <c r="C10" s="17" t="s">
        <v>257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258</v>
      </c>
      <c r="C11" s="14" t="s">
        <v>259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260</v>
      </c>
      <c r="C12" s="17" t="s">
        <v>261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262</v>
      </c>
      <c r="C13" s="14" t="s">
        <v>263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264</v>
      </c>
      <c r="C14" s="17" t="s">
        <v>265</v>
      </c>
      <c r="D14" s="9" t="s">
        <v>48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266</v>
      </c>
      <c r="C15" s="14" t="s">
        <v>267</v>
      </c>
      <c r="D15" s="6" t="s">
        <v>58</v>
      </c>
      <c r="E15" s="15" t="s">
        <v>55</v>
      </c>
      <c r="F15" s="15"/>
      <c r="G15" s="15"/>
      <c r="H15" s="15"/>
      <c r="I15" s="15"/>
    </row>
    <row r="16" spans="2:9" ht="22.05" customHeight="1" x14ac:dyDescent="0.3">
      <c r="B16" s="16" t="s">
        <v>268</v>
      </c>
      <c r="C16" s="17" t="s">
        <v>269</v>
      </c>
      <c r="D16" s="9" t="s">
        <v>48</v>
      </c>
      <c r="E16" s="18" t="s">
        <v>55</v>
      </c>
      <c r="F16" s="15"/>
      <c r="G16" s="15"/>
      <c r="H16" s="15"/>
      <c r="I16" s="15"/>
    </row>
    <row r="17" spans="2:9" ht="22.05" customHeight="1" x14ac:dyDescent="0.3">
      <c r="B17" s="13" t="s">
        <v>270</v>
      </c>
      <c r="C17" s="14" t="s">
        <v>271</v>
      </c>
      <c r="D17" s="6" t="s">
        <v>73</v>
      </c>
      <c r="E17" s="15" t="s">
        <v>55</v>
      </c>
      <c r="F17" s="15"/>
      <c r="G17" s="15"/>
      <c r="H17" s="15"/>
      <c r="I17" s="15"/>
    </row>
    <row r="18" spans="2:9" ht="22.05" customHeight="1" x14ac:dyDescent="0.3">
      <c r="B18" s="16" t="s">
        <v>272</v>
      </c>
      <c r="C18" s="17" t="s">
        <v>273</v>
      </c>
      <c r="D18" s="9" t="s">
        <v>58</v>
      </c>
      <c r="E18" s="18" t="s">
        <v>55</v>
      </c>
      <c r="F18" s="15"/>
      <c r="G18" s="15"/>
      <c r="H18" s="15"/>
      <c r="I18" s="15"/>
    </row>
    <row r="19" spans="2:9" ht="22.05" customHeight="1" x14ac:dyDescent="0.3">
      <c r="B19" s="13" t="s">
        <v>274</v>
      </c>
      <c r="C19" s="14" t="s">
        <v>275</v>
      </c>
      <c r="D19" s="6" t="s">
        <v>48</v>
      </c>
      <c r="E19" s="15" t="s">
        <v>55</v>
      </c>
      <c r="F19" s="15"/>
      <c r="G19" s="15"/>
      <c r="H19" s="15"/>
      <c r="I19" s="15"/>
    </row>
    <row r="20" spans="2:9" ht="22.05" customHeight="1" x14ac:dyDescent="0.3">
      <c r="B20" s="16" t="s">
        <v>276</v>
      </c>
      <c r="C20" s="17" t="s">
        <v>277</v>
      </c>
      <c r="D20" s="9" t="s">
        <v>73</v>
      </c>
      <c r="E20" s="18" t="s">
        <v>55</v>
      </c>
      <c r="F20" s="15"/>
      <c r="G20" s="15"/>
      <c r="H20" s="15"/>
      <c r="I20" s="15"/>
    </row>
    <row r="21" spans="2:9" ht="22.05" customHeight="1" x14ac:dyDescent="0.3">
      <c r="B21" s="13" t="s">
        <v>278</v>
      </c>
      <c r="C21" s="14" t="s">
        <v>279</v>
      </c>
      <c r="D21" s="6" t="s">
        <v>73</v>
      </c>
      <c r="E21" s="15" t="s">
        <v>55</v>
      </c>
      <c r="F21" s="15"/>
      <c r="G21" s="15"/>
      <c r="H21" s="15"/>
      <c r="I21" s="15"/>
    </row>
    <row r="22" spans="2:9" ht="22.05" customHeight="1" x14ac:dyDescent="0.3">
      <c r="B22" s="16" t="s">
        <v>280</v>
      </c>
      <c r="C22" s="17" t="s">
        <v>281</v>
      </c>
      <c r="D22" s="9" t="s">
        <v>73</v>
      </c>
      <c r="E22" s="18" t="s">
        <v>55</v>
      </c>
      <c r="F22" s="15"/>
      <c r="G22" s="15"/>
      <c r="H22" s="15"/>
      <c r="I22" s="15"/>
    </row>
    <row r="23" spans="2:9" ht="22.05" customHeight="1" x14ac:dyDescent="0.3">
      <c r="B23" s="13" t="s">
        <v>282</v>
      </c>
      <c r="C23" s="14" t="s">
        <v>283</v>
      </c>
      <c r="D23" s="6" t="s">
        <v>58</v>
      </c>
      <c r="E23" s="15" t="s">
        <v>55</v>
      </c>
      <c r="F23" s="15"/>
      <c r="G23" s="15"/>
      <c r="H23" s="15"/>
      <c r="I23" s="15"/>
    </row>
    <row r="24" spans="2:9" ht="22.05" customHeight="1" x14ac:dyDescent="0.3">
      <c r="B24" s="16" t="s">
        <v>284</v>
      </c>
      <c r="C24" s="17" t="s">
        <v>285</v>
      </c>
      <c r="D24" s="9" t="s">
        <v>48</v>
      </c>
      <c r="E24" s="18" t="s">
        <v>55</v>
      </c>
      <c r="F24" s="15"/>
      <c r="G24" s="15"/>
      <c r="H24" s="15"/>
      <c r="I24" s="15"/>
    </row>
  </sheetData>
  <mergeCells count="5">
    <mergeCell ref="D5:F5"/>
    <mergeCell ref="G5:I5"/>
    <mergeCell ref="B5:C5"/>
    <mergeCell ref="B2:I2"/>
    <mergeCell ref="B3:I3"/>
  </mergeCells>
  <conditionalFormatting sqref="E9:E24">
    <cfRule type="expression" dxfId="11" priority="1">
      <formula>$E9="Met"</formula>
    </cfRule>
    <cfRule type="expression" dxfId="10" priority="2">
      <formula>$E9="Partially Met"</formula>
    </cfRule>
    <cfRule type="expression" dxfId="9" priority="3">
      <formula>$E9="Not Met"</formula>
    </cfRule>
  </conditionalFormatting>
  <conditionalFormatting sqref="F9:F24">
    <cfRule type="expression" dxfId="8" priority="4">
      <formula>AND($E9="Met",F9="")</formula>
    </cfRule>
  </conditionalFormatting>
  <conditionalFormatting sqref="F9:I24">
    <cfRule type="expression" dxfId="7" priority="7">
      <formula>AND(OR($E9="Partially Met",$E9="Not Met"),F9="")</formula>
    </cfRule>
  </conditionalFormatting>
  <conditionalFormatting sqref="H9:I24">
    <cfRule type="expression" dxfId="6" priority="5">
      <formula>AND($E9="Met",H9="")</formula>
    </cfRule>
  </conditionalFormatting>
  <dataValidations count="1">
    <dataValidation type="list" sqref="E9:E24" xr:uid="{00000000-0002-0000-0D00-000000000000}">
      <formula1>"Met,Partially Met,Not Met,Not Started"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A148C"/>
  </sheetPr>
  <dimension ref="B1:I15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286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COUNTIF(E9:E15,"Met")&amp;" / 7 Controls Met  ("&amp;TEXT(COUNTIF(E9:E15,"Met")/7,"0%")&amp;" Complete)"</f>
        <v>0 / 7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287</v>
      </c>
      <c r="D8" s="11" t="s">
        <v>48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288</v>
      </c>
      <c r="C9" s="14" t="s">
        <v>289</v>
      </c>
      <c r="D9" s="6" t="s">
        <v>48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290</v>
      </c>
      <c r="C10" s="17" t="s">
        <v>291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292</v>
      </c>
      <c r="C11" s="14" t="s">
        <v>293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294</v>
      </c>
      <c r="C12" s="17" t="s">
        <v>295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296</v>
      </c>
      <c r="C13" s="14" t="s">
        <v>297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298</v>
      </c>
      <c r="C14" s="17" t="s">
        <v>299</v>
      </c>
      <c r="D14" s="9" t="s">
        <v>48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300</v>
      </c>
      <c r="C15" s="14" t="s">
        <v>301</v>
      </c>
      <c r="D15" s="6" t="s">
        <v>58</v>
      </c>
      <c r="E15" s="15" t="s">
        <v>55</v>
      </c>
      <c r="F15" s="15"/>
      <c r="G15" s="15"/>
      <c r="H15" s="15"/>
      <c r="I15" s="15"/>
    </row>
  </sheetData>
  <mergeCells count="5">
    <mergeCell ref="D5:F5"/>
    <mergeCell ref="G5:I5"/>
    <mergeCell ref="B5:C5"/>
    <mergeCell ref="B2:I2"/>
    <mergeCell ref="B3:I3"/>
  </mergeCells>
  <conditionalFormatting sqref="E9:E15">
    <cfRule type="expression" dxfId="5" priority="1">
      <formula>$E9="Met"</formula>
    </cfRule>
    <cfRule type="expression" dxfId="4" priority="2">
      <formula>$E9="Partially Met"</formula>
    </cfRule>
    <cfRule type="expression" dxfId="3" priority="3">
      <formula>$E9="Not Met"</formula>
    </cfRule>
  </conditionalFormatting>
  <conditionalFormatting sqref="F9:F15">
    <cfRule type="expression" dxfId="2" priority="4">
      <formula>AND($E9="Met",F9="")</formula>
    </cfRule>
  </conditionalFormatting>
  <conditionalFormatting sqref="F9:I15">
    <cfRule type="expression" dxfId="1" priority="7">
      <formula>AND(OR($E9="Partially Met",$E9="Not Met"),F9="")</formula>
    </cfRule>
  </conditionalFormatting>
  <conditionalFormatting sqref="H9:I15">
    <cfRule type="expression" dxfId="0" priority="5">
      <formula>AND($E9="Met",H9="")</formula>
    </cfRule>
  </conditionalFormatting>
  <dataValidations count="1">
    <dataValidation type="list" sqref="E9:E15" xr:uid="{00000000-0002-0000-0E00-000000000000}">
      <formula1>"Met,Partially Met,Not Met,Not Started"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9A825"/>
  </sheetPr>
  <dimension ref="B1:C28"/>
  <sheetViews>
    <sheetView showGridLines="0" workbookViewId="0"/>
  </sheetViews>
  <sheetFormatPr defaultRowHeight="14.4" x14ac:dyDescent="0.3"/>
  <cols>
    <col min="1" max="1" width="1.109375" customWidth="1"/>
    <col min="2" max="2" width="28" customWidth="1"/>
    <col min="3" max="3" width="41" customWidth="1"/>
    <col min="4" max="4" width="1.109375" customWidth="1"/>
  </cols>
  <sheetData>
    <row r="1" spans="2:3" ht="7.95" customHeight="1" x14ac:dyDescent="0.3"/>
    <row r="2" spans="2:3" ht="43.95" customHeight="1" x14ac:dyDescent="0.3">
      <c r="B2" s="36" t="s">
        <v>302</v>
      </c>
      <c r="C2" s="21"/>
    </row>
    <row r="3" spans="2:3" ht="4.05" customHeight="1" x14ac:dyDescent="0.3">
      <c r="B3" s="30"/>
      <c r="C3" s="21"/>
    </row>
    <row r="4" spans="2:3" ht="7.95" customHeight="1" x14ac:dyDescent="0.3"/>
    <row r="5" spans="2:3" ht="22.05" customHeight="1" x14ac:dyDescent="0.3">
      <c r="B5" s="20" t="s">
        <v>303</v>
      </c>
      <c r="C5" s="21"/>
    </row>
    <row r="6" spans="2:3" ht="4.05" customHeight="1" x14ac:dyDescent="0.3"/>
    <row r="7" spans="2:3" ht="60" customHeight="1" x14ac:dyDescent="0.3">
      <c r="B7" s="37" t="s">
        <v>304</v>
      </c>
      <c r="C7" s="24"/>
    </row>
    <row r="8" spans="2:3" ht="4.05" customHeight="1" x14ac:dyDescent="0.3"/>
    <row r="9" spans="2:3" ht="22.05" customHeight="1" x14ac:dyDescent="0.3">
      <c r="B9" s="25" t="s">
        <v>305</v>
      </c>
      <c r="C9" s="21"/>
    </row>
    <row r="10" spans="2:3" ht="4.05" customHeight="1" x14ac:dyDescent="0.3"/>
    <row r="11" spans="2:3" ht="28.05" customHeight="1" x14ac:dyDescent="0.3">
      <c r="B11" s="38" t="s">
        <v>306</v>
      </c>
      <c r="C11" s="24"/>
    </row>
    <row r="12" spans="2:3" ht="55.05" customHeight="1" x14ac:dyDescent="0.3">
      <c r="B12" s="39">
        <f>110-(IF(OR(AC!E9="Not Met",AC!E9="Partially Met"),5,0)+IF(OR(AC!E10="Not Met",AC!E10="Partially Met"),3,0)+IF(OR(AC!E11="Not Met",AC!E11="Partially Met"),3,0)+IF(OR(AC!E12="Not Met",AC!E12="Partially Met"),3,0)+IF(OR(AC!E13="Not Met",AC!E13="Partially Met"),3,0)+IF(OR(AC!E14="Not Met",AC!E14="Partially Met"),3,0)+IF(OR(AC!E15="Not Met",AC!E15="Partially Met"),3,0)+IF(OR(AC!E16="Not Met",AC!E16="Partially Met"),3,0)+IF(OR(AC!E17="Not Met",AC!E17="Partially Met"),1,0)+IF(OR(AC!E18="Not Met",AC!E18="Partially Met"),1,0)+IF(OR(AC!E19="Not Met",AC!E19="Partially Met"),1,0)+IF(OR(AC!E20="Not Met",AC!E20="Partially Met"),3,0)+IF(OR(AC!E21="Not Met",AC!E21="Partially Met"),3,0)+IF(OR(AC!E22="Not Met",AC!E22="Partially Met"),3,0)+IF(OR(AC!E23="Not Met",AC!E23="Partially Met"),3,0)+IF(OR(AC!E24="Not Met",AC!E24="Partially Met"),1,0)+IF(OR(AC!E25="Not Met",AC!E25="Partially Met"),1,0)+IF(OR(AC!E26="Not Met",AC!E26="Partially Met"),3,0)+IF(OR(AC!E27="Not Met",AC!E27="Partially Met"),3,0)+IF(OR(AC!E28="Not Met",AC!E28="Partially Met"),3,0)+IF(OR(AC!E29="Not Met",AC!E29="Partially Met"),3,0)+IF(OR(AC!E30="Not Met",AC!E30="Partially Met"),1,0)+IF(OR(AT!E9="Not Met",AT!E9="Partially Met"),3,0)+IF(OR(AT!E10="Not Met",AT!E10="Partially Met"),3,0)+IF(OR(AT!E11="Not Met",AT!E11="Partially Met"),3,0)+IF(OR(AU!E9="Not Met",AU!E9="Partially Met"),5,0)+IF(OR(AU!E10="Not Met",AU!E10="Partially Met"),3,0)+IF(OR(AU!E11="Not Met",AU!E11="Partially Met"),3,0)+IF(OR(AU!E12="Not Met",AU!E12="Partially Met"),3,0)+IF(OR(AU!E13="Not Met",AU!E13="Partially Met"),3,0)+IF(OR(AU!E14="Not Met",AU!E14="Partially Met"),3,0)+IF(OR(AU!E15="Not Met",AU!E15="Partially Met"),1,0)+IF(OR(AU!E16="Not Met",AU!E16="Partially Met"),3,0)+IF(OR(AU!E17="Not Met",AU!E17="Partially Met"),3,0)+IF(OR(CA!E9="Not Met",CA!E9="Partially Met"),3,0)+IF(OR(CA!E10="Not Met",CA!E10="Partially Met"),5,0)+IF(OR(CA!E11="Not Met",CA!E11="Partially Met"),3,0)+IF(OR(CA!E12="Not Met",CA!E12="Partially Met"),5,0)+IF(OR(CM!E9="Not Met",CM!E9="Partially Met"),5,0)+IF(OR(CM!E10="Not Met",CM!E10="Partially Met"),3,0)+IF(OR(CM!E11="Not Met",CM!E11="Partially Met"),3,0)+IF(OR(CM!E12="Not Met",CM!E12="Partially Met"),3,0)+IF(OR(CM!E13="Not Met",CM!E13="Partially Met"),3,0)+IF(OR(CM!E14="Not Met",CM!E14="Partially Met"),3,0)+IF(OR(CM!E15="Not Met",CM!E15="Partially Met"),3,0)+IF(OR(CM!E16="Not Met",CM!E16="Partially Met"),5,0)+IF(OR(CM!E17="Not Met",CM!E17="Partially Met"),3,0)+IF(OR(IA!E9="Not Met",IA!E9="Partially Met"),3,0)+IF(OR(IA!E10="Not Met",IA!E10="Partially Met"),3,0)+IF(OR(IA!E11="Not Met",IA!E11="Partially Met"),5,0)+IF(OR(IA!E12="Not Met",IA!E12="Partially Met"),3,0)+IF(OR(IA!E13="Not Met",IA!E13="Partially Met"),1,0)+IF(OR(IA!E14="Not Met",IA!E14="Partially Met"),1,0)+IF(OR(IA!E15="Not Met",IA!E15="Partially Met"),3,0)+IF(OR(IA!E16="Not Met",IA!E16="Partially Met"),1,0)+IF(OR(IA!E17="Not Met",IA!E17="Partially Met"),1,0)+IF(OR(IA!E18="Not Met",IA!E18="Partially Met"),3,0)+IF(OR(IA!E19="Not Met",IA!E19="Partially Met"),1,0)+IF(OR(IR!E9="Not Met",IR!E9="Partially Met"),5,0)+IF(OR(IR!E10="Not Met",IR!E10="Partially Met"),5,0)+IF(OR(IR!E11="Not Met",IR!E11="Partially Met"),3,0)+IF(OR(MA!E9="Not Met",MA!E9="Partially Met"),3,0)+IF(OR(MA!E10="Not Met",MA!E10="Partially Met"),3,0)+IF(OR(MA!E11="Not Met",MA!E11="Partially Met"),3,0)+IF(OR(MA!E12="Not Met",MA!E12="Partially Met"),3,0)+IF(OR(MA!E13="Not Met",MA!E13="Partially Met"),3,0)+IF(OR(MA!E14="Not Met",MA!E14="Partially Met"),3,0)+IF(OR(MP!E9="Not Met",MP!E9="Partially Met"),3,0)+IF(OR(MP!E10="Not Met",MP!E10="Partially Met"),3,0)+IF(OR(MP!E11="Not Met",MP!E11="Partially Met"),3,0)+IF(OR(MP!E12="Not Met",MP!E12="Partially Met"),3,0)+IF(OR(MP!E13="Not Met",MP!E13="Partially Met"),3,0)+IF(OR(MP!E14="Not Met",MP!E14="Partially Met"),5,0)+IF(OR(MP!E15="Not Met",MP!E15="Partially Met"),3,0)+IF(OR(MP!E16="Not Met",MP!E16="Partially Met"),1,0)+IF(OR(MP!E17="Not Met",MP!E17="Partially Met"),5,0)+IF(OR(PE!E9="Not Met",PE!E9="Partially Met"),3,0)+IF(OR(PE!E10="Not Met",PE!E10="Partially Met"),3,0)+IF(OR(PE!E11="Not Met",PE!E11="Partially Met"),3,0)+IF(OR(PE!E12="Not Met",PE!E12="Partially Met"),3,0)+IF(OR(PE!E13="Not Met",PE!E13="Partially Met"),3,0)+IF(OR(PE!E14="Not Met",PE!E14="Partially Met"),3,0)+IF(OR(PS!E9="Not Met",PS!E9="Partially Met"),3,0)+IF(OR(PS!E10="Not Met",PS!E10="Partially Met"),5,0)+IF(OR(RA!E9="Not Met",RA!E9="Partially Met"),3,0)+IF(OR(RA!E10="Not Met",RA!E10="Partially Met"),3,0)+IF(OR(RA!E11="Not Met",RA!E11="Partially Met"),5,0)+IF(OR(SC!E9="Not Met",SC!E9="Partially Met"),5,0)+IF(OR(SC!E10="Not Met",SC!E10="Partially Met"),3,0)+IF(OR(SC!E11="Not Met",SC!E11="Partially Met"),3,0)+IF(OR(SC!E12="Not Met",SC!E12="Partially Met"),3,0)+IF(OR(SC!E13="Not Met",SC!E13="Partially Met"),3,0)+IF(OR(SC!E14="Not Met",SC!E14="Partially Met"),5,0)+IF(OR(SC!E15="Not Met",SC!E15="Partially Met"),3,0)+IF(OR(SC!E16="Not Met",SC!E16="Partially Met"),5,0)+IF(OR(SC!E17="Not Met",SC!E17="Partially Met"),1,0)+IF(OR(SC!E18="Not Met",SC!E18="Partially Met"),3,0)+IF(OR(SC!E19="Not Met",SC!E19="Partially Met"),5,0)+IF(OR(SC!E20="Not Met",SC!E20="Partially Met"),1,0)+IF(OR(SC!E21="Not Met",SC!E21="Partially Met"),1,0)+IF(OR(SC!E22="Not Met",SC!E22="Partially Met"),1,0)+IF(OR(SC!E23="Not Met",SC!E23="Partially Met"),3,0)+IF(OR(SC!E24="Not Met",SC!E24="Partially Met"),5,0)+IF(OR(SI!E9="Not Met",SI!E9="Partially Met"),5,0)+IF(OR(SI!E10="Not Met",SI!E10="Partially Met"),3,0)+IF(OR(SI!E11="Not Met",SI!E11="Partially Met"),3,0)+IF(OR(SI!E12="Not Met",SI!E12="Partially Met"),3,0)+IF(OR(SI!E13="Not Met",SI!E13="Partially Met"),3,0)+IF(OR(SI!E14="Not Met",SI!E14="Partially Met"),5,0)+IF(OR(SI!E15="Not Met",SI!E15="Partially Met"),3,0))</f>
        <v>110</v>
      </c>
      <c r="C12" s="40"/>
    </row>
    <row r="13" spans="2:3" ht="4.05" customHeight="1" x14ac:dyDescent="0.3"/>
    <row r="14" spans="2:3" ht="22.05" customHeight="1" x14ac:dyDescent="0.3">
      <c r="B14" s="31" t="s">
        <v>307</v>
      </c>
      <c r="C14" s="21"/>
    </row>
    <row r="15" spans="2:3" ht="4.05" customHeight="1" x14ac:dyDescent="0.3"/>
    <row r="16" spans="2:3" ht="24" customHeight="1" x14ac:dyDescent="0.3">
      <c r="B16" s="13" t="s">
        <v>308</v>
      </c>
      <c r="C16" s="15" t="s">
        <v>309</v>
      </c>
    </row>
    <row r="17" spans="2:3" ht="24" customHeight="1" x14ac:dyDescent="0.3">
      <c r="B17" s="16" t="s">
        <v>310</v>
      </c>
      <c r="C17" s="18" t="s">
        <v>311</v>
      </c>
    </row>
    <row r="18" spans="2:3" ht="24" customHeight="1" x14ac:dyDescent="0.3">
      <c r="B18" s="13" t="s">
        <v>312</v>
      </c>
      <c r="C18" s="15" t="s">
        <v>313</v>
      </c>
    </row>
    <row r="19" spans="2:3" ht="24" customHeight="1" x14ac:dyDescent="0.3">
      <c r="B19" s="16" t="s">
        <v>314</v>
      </c>
      <c r="C19" s="18" t="s">
        <v>315</v>
      </c>
    </row>
    <row r="20" spans="2:3" ht="24" customHeight="1" x14ac:dyDescent="0.3">
      <c r="B20" s="13" t="s">
        <v>316</v>
      </c>
      <c r="C20" s="15" t="s">
        <v>317</v>
      </c>
    </row>
    <row r="21" spans="2:3" ht="4.05" customHeight="1" x14ac:dyDescent="0.3"/>
    <row r="22" spans="2:3" ht="22.05" customHeight="1" x14ac:dyDescent="0.3">
      <c r="B22" s="20" t="s">
        <v>318</v>
      </c>
      <c r="C22" s="21"/>
    </row>
    <row r="23" spans="2:3" ht="4.05" customHeight="1" x14ac:dyDescent="0.3"/>
    <row r="24" spans="2:3" ht="22.05" customHeight="1" x14ac:dyDescent="0.3">
      <c r="B24" s="1" t="s">
        <v>6</v>
      </c>
      <c r="C24" s="19" t="s">
        <v>3</v>
      </c>
    </row>
    <row r="25" spans="2:3" ht="22.05" customHeight="1" x14ac:dyDescent="0.3">
      <c r="B25" s="3" t="s">
        <v>319</v>
      </c>
      <c r="C25" s="2" t="s">
        <v>3</v>
      </c>
    </row>
    <row r="26" spans="2:3" ht="22.05" customHeight="1" x14ac:dyDescent="0.3">
      <c r="B26" s="1" t="s">
        <v>320</v>
      </c>
      <c r="C26" s="19" t="s">
        <v>3</v>
      </c>
    </row>
    <row r="27" spans="2:3" ht="22.05" customHeight="1" x14ac:dyDescent="0.3">
      <c r="B27" s="3" t="s">
        <v>321</v>
      </c>
      <c r="C27" s="2" t="s">
        <v>322</v>
      </c>
    </row>
    <row r="28" spans="2:3" ht="22.05" customHeight="1" x14ac:dyDescent="0.3">
      <c r="B28" s="1" t="s">
        <v>323</v>
      </c>
      <c r="C28" s="19" t="s">
        <v>324</v>
      </c>
    </row>
  </sheetData>
  <mergeCells count="9">
    <mergeCell ref="B22:C22"/>
    <mergeCell ref="B14:C14"/>
    <mergeCell ref="B9:C9"/>
    <mergeCell ref="B12:C12"/>
    <mergeCell ref="B2:C2"/>
    <mergeCell ref="B7:C7"/>
    <mergeCell ref="B11:C11"/>
    <mergeCell ref="B3:C3"/>
    <mergeCell ref="B5:C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66"/>
  </sheetPr>
  <dimension ref="B1:I30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35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COUNTIF(E9:E30,"Met")&amp;" / 22 Controls Met  ("&amp;TEXT(COUNTIF(E9:E30,"Met")/22,"0%")&amp;" Complete)"</f>
        <v>0 / 22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47</v>
      </c>
      <c r="D8" s="11" t="s">
        <v>48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53</v>
      </c>
      <c r="C9" s="14" t="s">
        <v>54</v>
      </c>
      <c r="D9" s="6" t="s">
        <v>48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56</v>
      </c>
      <c r="C10" s="17" t="s">
        <v>57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59</v>
      </c>
      <c r="C11" s="14" t="s">
        <v>60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61</v>
      </c>
      <c r="C12" s="17" t="s">
        <v>62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63</v>
      </c>
      <c r="C13" s="14" t="s">
        <v>64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65</v>
      </c>
      <c r="C14" s="17" t="s">
        <v>66</v>
      </c>
      <c r="D14" s="9" t="s">
        <v>58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67</v>
      </c>
      <c r="C15" s="14" t="s">
        <v>68</v>
      </c>
      <c r="D15" s="6" t="s">
        <v>58</v>
      </c>
      <c r="E15" s="15" t="s">
        <v>55</v>
      </c>
      <c r="F15" s="15"/>
      <c r="G15" s="15"/>
      <c r="H15" s="15"/>
      <c r="I15" s="15"/>
    </row>
    <row r="16" spans="2:9" ht="22.05" customHeight="1" x14ac:dyDescent="0.3">
      <c r="B16" s="16" t="s">
        <v>69</v>
      </c>
      <c r="C16" s="17" t="s">
        <v>70</v>
      </c>
      <c r="D16" s="9" t="s">
        <v>58</v>
      </c>
      <c r="E16" s="18" t="s">
        <v>55</v>
      </c>
      <c r="F16" s="15"/>
      <c r="G16" s="15"/>
      <c r="H16" s="15"/>
      <c r="I16" s="15"/>
    </row>
    <row r="17" spans="2:9" ht="22.05" customHeight="1" x14ac:dyDescent="0.3">
      <c r="B17" s="13" t="s">
        <v>71</v>
      </c>
      <c r="C17" s="14" t="s">
        <v>72</v>
      </c>
      <c r="D17" s="6" t="s">
        <v>73</v>
      </c>
      <c r="E17" s="15" t="s">
        <v>55</v>
      </c>
      <c r="F17" s="15"/>
      <c r="G17" s="15"/>
      <c r="H17" s="15"/>
      <c r="I17" s="15"/>
    </row>
    <row r="18" spans="2:9" ht="22.05" customHeight="1" x14ac:dyDescent="0.3">
      <c r="B18" s="16" t="s">
        <v>74</v>
      </c>
      <c r="C18" s="17" t="s">
        <v>75</v>
      </c>
      <c r="D18" s="9" t="s">
        <v>73</v>
      </c>
      <c r="E18" s="18" t="s">
        <v>55</v>
      </c>
      <c r="F18" s="15"/>
      <c r="G18" s="15"/>
      <c r="H18" s="15"/>
      <c r="I18" s="15"/>
    </row>
    <row r="19" spans="2:9" ht="22.05" customHeight="1" x14ac:dyDescent="0.3">
      <c r="B19" s="13" t="s">
        <v>76</v>
      </c>
      <c r="C19" s="14" t="s">
        <v>77</v>
      </c>
      <c r="D19" s="6" t="s">
        <v>73</v>
      </c>
      <c r="E19" s="15" t="s">
        <v>55</v>
      </c>
      <c r="F19" s="15"/>
      <c r="G19" s="15"/>
      <c r="H19" s="15"/>
      <c r="I19" s="15"/>
    </row>
    <row r="20" spans="2:9" ht="22.05" customHeight="1" x14ac:dyDescent="0.3">
      <c r="B20" s="16" t="s">
        <v>78</v>
      </c>
      <c r="C20" s="17" t="s">
        <v>79</v>
      </c>
      <c r="D20" s="9" t="s">
        <v>58</v>
      </c>
      <c r="E20" s="18" t="s">
        <v>55</v>
      </c>
      <c r="F20" s="15"/>
      <c r="G20" s="15"/>
      <c r="H20" s="15"/>
      <c r="I20" s="15"/>
    </row>
    <row r="21" spans="2:9" ht="22.05" customHeight="1" x14ac:dyDescent="0.3">
      <c r="B21" s="13" t="s">
        <v>80</v>
      </c>
      <c r="C21" s="14" t="s">
        <v>81</v>
      </c>
      <c r="D21" s="6" t="s">
        <v>58</v>
      </c>
      <c r="E21" s="15" t="s">
        <v>55</v>
      </c>
      <c r="F21" s="15"/>
      <c r="G21" s="15"/>
      <c r="H21" s="15"/>
      <c r="I21" s="15"/>
    </row>
    <row r="22" spans="2:9" ht="22.05" customHeight="1" x14ac:dyDescent="0.3">
      <c r="B22" s="16" t="s">
        <v>82</v>
      </c>
      <c r="C22" s="17" t="s">
        <v>83</v>
      </c>
      <c r="D22" s="9" t="s">
        <v>58</v>
      </c>
      <c r="E22" s="18" t="s">
        <v>55</v>
      </c>
      <c r="F22" s="15"/>
      <c r="G22" s="15"/>
      <c r="H22" s="15"/>
      <c r="I22" s="15"/>
    </row>
    <row r="23" spans="2:9" ht="22.05" customHeight="1" x14ac:dyDescent="0.3">
      <c r="B23" s="13" t="s">
        <v>84</v>
      </c>
      <c r="C23" s="14" t="s">
        <v>85</v>
      </c>
      <c r="D23" s="6" t="s">
        <v>58</v>
      </c>
      <c r="E23" s="15" t="s">
        <v>55</v>
      </c>
      <c r="F23" s="15"/>
      <c r="G23" s="15"/>
      <c r="H23" s="15"/>
      <c r="I23" s="15"/>
    </row>
    <row r="24" spans="2:9" ht="22.05" customHeight="1" x14ac:dyDescent="0.3">
      <c r="B24" s="16" t="s">
        <v>86</v>
      </c>
      <c r="C24" s="17" t="s">
        <v>87</v>
      </c>
      <c r="D24" s="9" t="s">
        <v>73</v>
      </c>
      <c r="E24" s="18" t="s">
        <v>55</v>
      </c>
      <c r="F24" s="15"/>
      <c r="G24" s="15"/>
      <c r="H24" s="15"/>
      <c r="I24" s="15"/>
    </row>
    <row r="25" spans="2:9" ht="22.05" customHeight="1" x14ac:dyDescent="0.3">
      <c r="B25" s="13" t="s">
        <v>88</v>
      </c>
      <c r="C25" s="14" t="s">
        <v>89</v>
      </c>
      <c r="D25" s="6" t="s">
        <v>73</v>
      </c>
      <c r="E25" s="15" t="s">
        <v>55</v>
      </c>
      <c r="F25" s="15"/>
      <c r="G25" s="15"/>
      <c r="H25" s="15"/>
      <c r="I25" s="15"/>
    </row>
    <row r="26" spans="2:9" ht="22.05" customHeight="1" x14ac:dyDescent="0.3">
      <c r="B26" s="16" t="s">
        <v>90</v>
      </c>
      <c r="C26" s="17" t="s">
        <v>91</v>
      </c>
      <c r="D26" s="9" t="s">
        <v>58</v>
      </c>
      <c r="E26" s="18" t="s">
        <v>55</v>
      </c>
      <c r="F26" s="15"/>
      <c r="G26" s="15"/>
      <c r="H26" s="15"/>
      <c r="I26" s="15"/>
    </row>
    <row r="27" spans="2:9" ht="22.05" customHeight="1" x14ac:dyDescent="0.3">
      <c r="B27" s="13" t="s">
        <v>92</v>
      </c>
      <c r="C27" s="14" t="s">
        <v>93</v>
      </c>
      <c r="D27" s="6" t="s">
        <v>58</v>
      </c>
      <c r="E27" s="15" t="s">
        <v>55</v>
      </c>
      <c r="F27" s="15"/>
      <c r="G27" s="15"/>
      <c r="H27" s="15"/>
      <c r="I27" s="15"/>
    </row>
    <row r="28" spans="2:9" ht="22.05" customHeight="1" x14ac:dyDescent="0.3">
      <c r="B28" s="16" t="s">
        <v>94</v>
      </c>
      <c r="C28" s="17" t="s">
        <v>95</v>
      </c>
      <c r="D28" s="9" t="s">
        <v>58</v>
      </c>
      <c r="E28" s="18" t="s">
        <v>55</v>
      </c>
      <c r="F28" s="15"/>
      <c r="G28" s="15"/>
      <c r="H28" s="15"/>
      <c r="I28" s="15"/>
    </row>
    <row r="29" spans="2:9" ht="22.05" customHeight="1" x14ac:dyDescent="0.3">
      <c r="B29" s="13" t="s">
        <v>96</v>
      </c>
      <c r="C29" s="14" t="s">
        <v>97</v>
      </c>
      <c r="D29" s="6" t="s">
        <v>58</v>
      </c>
      <c r="E29" s="15" t="s">
        <v>55</v>
      </c>
      <c r="F29" s="15"/>
      <c r="G29" s="15"/>
      <c r="H29" s="15"/>
      <c r="I29" s="15"/>
    </row>
    <row r="30" spans="2:9" ht="22.05" customHeight="1" x14ac:dyDescent="0.3">
      <c r="B30" s="16" t="s">
        <v>98</v>
      </c>
      <c r="C30" s="17" t="s">
        <v>99</v>
      </c>
      <c r="D30" s="9" t="s">
        <v>73</v>
      </c>
      <c r="E30" s="18" t="s">
        <v>55</v>
      </c>
      <c r="F30" s="15"/>
      <c r="G30" s="15"/>
      <c r="H30" s="15"/>
      <c r="I30" s="15"/>
    </row>
  </sheetData>
  <mergeCells count="5">
    <mergeCell ref="D5:F5"/>
    <mergeCell ref="G5:I5"/>
    <mergeCell ref="B5:C5"/>
    <mergeCell ref="B2:I2"/>
    <mergeCell ref="B3:I3"/>
  </mergeCells>
  <conditionalFormatting sqref="E9:E30">
    <cfRule type="expression" dxfId="83" priority="1">
      <formula>$E9="Met"</formula>
    </cfRule>
    <cfRule type="expression" dxfId="82" priority="2">
      <formula>$E9="Partially Met"</formula>
    </cfRule>
    <cfRule type="expression" dxfId="81" priority="3">
      <formula>$E9="Not Met"</formula>
    </cfRule>
  </conditionalFormatting>
  <conditionalFormatting sqref="F9:F30">
    <cfRule type="expression" dxfId="80" priority="4">
      <formula>AND($E9="Met",F9="")</formula>
    </cfRule>
  </conditionalFormatting>
  <conditionalFormatting sqref="F9:I30">
    <cfRule type="expression" dxfId="79" priority="7">
      <formula>AND(OR($E9="Partially Met",$E9="Not Met"),F9="")</formula>
    </cfRule>
  </conditionalFormatting>
  <conditionalFormatting sqref="H9:I30">
    <cfRule type="expression" dxfId="78" priority="5">
      <formula>AND($E9="Met",H9="")</formula>
    </cfRule>
  </conditionalFormatting>
  <dataValidations count="1">
    <dataValidation type="list" sqref="E9:E30" xr:uid="{00000000-0002-0000-0100-000000000000}">
      <formula1>"Met,Partially Met,Not Met,Not Started"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565C0"/>
  </sheetPr>
  <dimension ref="B1:I11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100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COUNTIF(E9:E11,"Met")&amp;" / 3 Controls Met  ("&amp;TEXT(COUNTIF(E9:E11,"Met")/3,"0%")&amp;" Complete)"</f>
        <v>0 / 3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101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102</v>
      </c>
      <c r="C9" s="14" t="s">
        <v>103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104</v>
      </c>
      <c r="C10" s="17" t="s">
        <v>105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106</v>
      </c>
      <c r="C11" s="14" t="s">
        <v>107</v>
      </c>
      <c r="D11" s="6" t="s">
        <v>58</v>
      </c>
      <c r="E11" s="15" t="s">
        <v>55</v>
      </c>
      <c r="F11" s="15"/>
      <c r="G11" s="15"/>
      <c r="H11" s="15"/>
      <c r="I11" s="15"/>
    </row>
  </sheetData>
  <mergeCells count="5">
    <mergeCell ref="D5:F5"/>
    <mergeCell ref="G5:I5"/>
    <mergeCell ref="B5:C5"/>
    <mergeCell ref="B2:I2"/>
    <mergeCell ref="B3:I3"/>
  </mergeCells>
  <conditionalFormatting sqref="E9:E11">
    <cfRule type="expression" dxfId="77" priority="1">
      <formula>$E9="Met"</formula>
    </cfRule>
    <cfRule type="expression" dxfId="76" priority="2">
      <formula>$E9="Partially Met"</formula>
    </cfRule>
    <cfRule type="expression" dxfId="75" priority="3">
      <formula>$E9="Not Met"</formula>
    </cfRule>
  </conditionalFormatting>
  <conditionalFormatting sqref="F9:F11">
    <cfRule type="expression" dxfId="74" priority="4">
      <formula>AND($E9="Met",F9="")</formula>
    </cfRule>
  </conditionalFormatting>
  <conditionalFormatting sqref="F9:I11">
    <cfRule type="expression" dxfId="73" priority="7">
      <formula>AND(OR($E9="Partially Met",$E9="Not Met"),F9="")</formula>
    </cfRule>
  </conditionalFormatting>
  <conditionalFormatting sqref="H9:I11">
    <cfRule type="expression" dxfId="72" priority="5">
      <formula>AND($E9="Met",H9="")</formula>
    </cfRule>
  </conditionalFormatting>
  <dataValidations count="1">
    <dataValidation type="list" sqref="E9:E11" xr:uid="{00000000-0002-0000-0200-000000000000}">
      <formula1>"Met,Partially Met,Not Met,Not Started"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D47A1"/>
  </sheetPr>
  <dimension ref="B1:I17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108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COUNTIF(E9:E17,"Met")&amp;" / 9 Controls Met  ("&amp;TEXT(COUNTIF(E9:E17,"Met")/9,"0%")&amp;" Complete)"</f>
        <v>0 / 9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109</v>
      </c>
      <c r="D8" s="11" t="s">
        <v>48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110</v>
      </c>
      <c r="C9" s="14" t="s">
        <v>111</v>
      </c>
      <c r="D9" s="6" t="s">
        <v>48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112</v>
      </c>
      <c r="C10" s="17" t="s">
        <v>113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114</v>
      </c>
      <c r="C11" s="14" t="s">
        <v>115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116</v>
      </c>
      <c r="C12" s="17" t="s">
        <v>117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118</v>
      </c>
      <c r="C13" s="14" t="s">
        <v>119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120</v>
      </c>
      <c r="C14" s="17" t="s">
        <v>121</v>
      </c>
      <c r="D14" s="9" t="s">
        <v>58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122</v>
      </c>
      <c r="C15" s="14" t="s">
        <v>123</v>
      </c>
      <c r="D15" s="6" t="s">
        <v>73</v>
      </c>
      <c r="E15" s="15" t="s">
        <v>55</v>
      </c>
      <c r="F15" s="15"/>
      <c r="G15" s="15"/>
      <c r="H15" s="15"/>
      <c r="I15" s="15"/>
    </row>
    <row r="16" spans="2:9" ht="22.05" customHeight="1" x14ac:dyDescent="0.3">
      <c r="B16" s="16" t="s">
        <v>124</v>
      </c>
      <c r="C16" s="17" t="s">
        <v>125</v>
      </c>
      <c r="D16" s="9" t="s">
        <v>58</v>
      </c>
      <c r="E16" s="18" t="s">
        <v>55</v>
      </c>
      <c r="F16" s="15"/>
      <c r="G16" s="15"/>
      <c r="H16" s="15"/>
      <c r="I16" s="15"/>
    </row>
    <row r="17" spans="2:9" ht="22.05" customHeight="1" x14ac:dyDescent="0.3">
      <c r="B17" s="13" t="s">
        <v>126</v>
      </c>
      <c r="C17" s="14" t="s">
        <v>127</v>
      </c>
      <c r="D17" s="6" t="s">
        <v>58</v>
      </c>
      <c r="E17" s="15" t="s">
        <v>55</v>
      </c>
      <c r="F17" s="15"/>
      <c r="G17" s="15"/>
      <c r="H17" s="15"/>
      <c r="I17" s="15"/>
    </row>
  </sheetData>
  <mergeCells count="5">
    <mergeCell ref="D5:F5"/>
    <mergeCell ref="G5:I5"/>
    <mergeCell ref="B5:C5"/>
    <mergeCell ref="B2:I2"/>
    <mergeCell ref="B3:I3"/>
  </mergeCells>
  <conditionalFormatting sqref="E9:E17">
    <cfRule type="expression" dxfId="71" priority="1">
      <formula>$E9="Met"</formula>
    </cfRule>
    <cfRule type="expression" dxfId="70" priority="2">
      <formula>$E9="Partially Met"</formula>
    </cfRule>
    <cfRule type="expression" dxfId="69" priority="3">
      <formula>$E9="Not Met"</formula>
    </cfRule>
  </conditionalFormatting>
  <conditionalFormatting sqref="F9:F17">
    <cfRule type="expression" dxfId="68" priority="4">
      <formula>AND($E9="Met",F9="")</formula>
    </cfRule>
  </conditionalFormatting>
  <conditionalFormatting sqref="F9:I17">
    <cfRule type="expression" dxfId="67" priority="7">
      <formula>AND(OR($E9="Partially Met",$E9="Not Met"),F9="")</formula>
    </cfRule>
  </conditionalFormatting>
  <conditionalFormatting sqref="H9:I17">
    <cfRule type="expression" dxfId="66" priority="5">
      <formula>AND($E9="Met",H9="")</formula>
    </cfRule>
  </conditionalFormatting>
  <dataValidations count="1">
    <dataValidation type="list" sqref="E9:E17" xr:uid="{00000000-0002-0000-0300-000000000000}">
      <formula1>"Met,Partially Met,Not Met,Not Started"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A148C"/>
  </sheetPr>
  <dimension ref="B1:I12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128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COUNTIF(E9:E12,"Met")&amp;" / 4 Controls Met  ("&amp;TEXT(COUNTIF(E9:E12,"Met")/4,"0%")&amp;" Complete)"</f>
        <v>0 / 4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129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130</v>
      </c>
      <c r="C9" s="14" t="s">
        <v>131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132</v>
      </c>
      <c r="C10" s="17" t="s">
        <v>133</v>
      </c>
      <c r="D10" s="9" t="s">
        <v>48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134</v>
      </c>
      <c r="C11" s="14" t="s">
        <v>135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136</v>
      </c>
      <c r="C12" s="17" t="s">
        <v>137</v>
      </c>
      <c r="D12" s="9" t="s">
        <v>48</v>
      </c>
      <c r="E12" s="18" t="s">
        <v>55</v>
      </c>
      <c r="F12" s="15"/>
      <c r="G12" s="15"/>
      <c r="H12" s="15"/>
      <c r="I12" s="15"/>
    </row>
  </sheetData>
  <mergeCells count="5">
    <mergeCell ref="D5:F5"/>
    <mergeCell ref="G5:I5"/>
    <mergeCell ref="B5:C5"/>
    <mergeCell ref="B2:I2"/>
    <mergeCell ref="B3:I3"/>
  </mergeCells>
  <conditionalFormatting sqref="E9:E12">
    <cfRule type="expression" dxfId="65" priority="1">
      <formula>$E9="Met"</formula>
    </cfRule>
    <cfRule type="expression" dxfId="64" priority="2">
      <formula>$E9="Partially Met"</formula>
    </cfRule>
    <cfRule type="expression" dxfId="63" priority="3">
      <formula>$E9="Not Met"</formula>
    </cfRule>
  </conditionalFormatting>
  <conditionalFormatting sqref="F9:F12">
    <cfRule type="expression" dxfId="62" priority="4">
      <formula>AND($E9="Met",F9="")</formula>
    </cfRule>
  </conditionalFormatting>
  <conditionalFormatting sqref="F9:I12">
    <cfRule type="expression" dxfId="61" priority="7">
      <formula>AND(OR($E9="Partially Met",$E9="Not Met"),F9="")</formula>
    </cfRule>
  </conditionalFormatting>
  <conditionalFormatting sqref="H9:I12">
    <cfRule type="expression" dxfId="60" priority="5">
      <formula>AND($E9="Met",H9="")</formula>
    </cfRule>
  </conditionalFormatting>
  <dataValidations count="1">
    <dataValidation type="list" sqref="E9:E12" xr:uid="{00000000-0002-0000-0400-000000000000}">
      <formula1>"Met,Partially Met,Not Met,Not Started"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8B2F"/>
  </sheetPr>
  <dimension ref="B1:I17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138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COUNTIF(E9:E17,"Met")&amp;" / 9 Controls Met  ("&amp;TEXT(COUNTIF(E9:E17,"Met")/9,"0%")&amp;" Complete)"</f>
        <v>0 / 9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139</v>
      </c>
      <c r="D8" s="11" t="s">
        <v>48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140</v>
      </c>
      <c r="C9" s="14" t="s">
        <v>141</v>
      </c>
      <c r="D9" s="6" t="s">
        <v>48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142</v>
      </c>
      <c r="C10" s="17" t="s">
        <v>143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144</v>
      </c>
      <c r="C11" s="14" t="s">
        <v>145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146</v>
      </c>
      <c r="C12" s="17" t="s">
        <v>147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148</v>
      </c>
      <c r="C13" s="14" t="s">
        <v>149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150</v>
      </c>
      <c r="C14" s="17" t="s">
        <v>151</v>
      </c>
      <c r="D14" s="9" t="s">
        <v>58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152</v>
      </c>
      <c r="C15" s="14" t="s">
        <v>153</v>
      </c>
      <c r="D15" s="6" t="s">
        <v>58</v>
      </c>
      <c r="E15" s="15" t="s">
        <v>55</v>
      </c>
      <c r="F15" s="15"/>
      <c r="G15" s="15"/>
      <c r="H15" s="15"/>
      <c r="I15" s="15"/>
    </row>
    <row r="16" spans="2:9" ht="22.05" customHeight="1" x14ac:dyDescent="0.3">
      <c r="B16" s="16" t="s">
        <v>154</v>
      </c>
      <c r="C16" s="17" t="s">
        <v>155</v>
      </c>
      <c r="D16" s="9" t="s">
        <v>48</v>
      </c>
      <c r="E16" s="18" t="s">
        <v>55</v>
      </c>
      <c r="F16" s="15"/>
      <c r="G16" s="15"/>
      <c r="H16" s="15"/>
      <c r="I16" s="15"/>
    </row>
    <row r="17" spans="2:9" ht="22.05" customHeight="1" x14ac:dyDescent="0.3">
      <c r="B17" s="13" t="s">
        <v>156</v>
      </c>
      <c r="C17" s="14" t="s">
        <v>157</v>
      </c>
      <c r="D17" s="6" t="s">
        <v>58</v>
      </c>
      <c r="E17" s="15" t="s">
        <v>55</v>
      </c>
      <c r="F17" s="15"/>
      <c r="G17" s="15"/>
      <c r="H17" s="15"/>
      <c r="I17" s="15"/>
    </row>
  </sheetData>
  <mergeCells count="5">
    <mergeCell ref="D5:F5"/>
    <mergeCell ref="G5:I5"/>
    <mergeCell ref="B5:C5"/>
    <mergeCell ref="B2:I2"/>
    <mergeCell ref="B3:I3"/>
  </mergeCells>
  <conditionalFormatting sqref="E9:E17">
    <cfRule type="expression" dxfId="59" priority="1">
      <formula>$E9="Met"</formula>
    </cfRule>
    <cfRule type="expression" dxfId="58" priority="2">
      <formula>$E9="Partially Met"</formula>
    </cfRule>
    <cfRule type="expression" dxfId="57" priority="3">
      <formula>$E9="Not Met"</formula>
    </cfRule>
  </conditionalFormatting>
  <conditionalFormatting sqref="F9:F17">
    <cfRule type="expression" dxfId="56" priority="4">
      <formula>AND($E9="Met",F9="")</formula>
    </cfRule>
  </conditionalFormatting>
  <conditionalFormatting sqref="F9:I17">
    <cfRule type="expression" dxfId="55" priority="7">
      <formula>AND(OR($E9="Partially Met",$E9="Not Met"),F9="")</formula>
    </cfRule>
  </conditionalFormatting>
  <conditionalFormatting sqref="H9:I17">
    <cfRule type="expression" dxfId="54" priority="5">
      <formula>AND($E9="Met",H9="")</formula>
    </cfRule>
  </conditionalFormatting>
  <dataValidations count="1">
    <dataValidation type="list" sqref="E9:E17" xr:uid="{00000000-0002-0000-0500-000000000000}">
      <formula1>"Met,Partially Met,Not Met,Not Started"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71C1C"/>
  </sheetPr>
  <dimension ref="B1:I19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158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COUNTIF(E9:E19,"Met")&amp;" / 11 Controls Met  ("&amp;TEXT(COUNTIF(E9:E19,"Met")/11,"0%")&amp;" Complete)"</f>
        <v>0 / 11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159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160</v>
      </c>
      <c r="C9" s="14" t="s">
        <v>161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162</v>
      </c>
      <c r="C10" s="17" t="s">
        <v>163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164</v>
      </c>
      <c r="C11" s="14" t="s">
        <v>165</v>
      </c>
      <c r="D11" s="6" t="s">
        <v>48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166</v>
      </c>
      <c r="C12" s="17" t="s">
        <v>167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168</v>
      </c>
      <c r="C13" s="14" t="s">
        <v>169</v>
      </c>
      <c r="D13" s="6" t="s">
        <v>73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170</v>
      </c>
      <c r="C14" s="17" t="s">
        <v>171</v>
      </c>
      <c r="D14" s="9" t="s">
        <v>73</v>
      </c>
      <c r="E14" s="18" t="s">
        <v>55</v>
      </c>
      <c r="F14" s="15"/>
      <c r="G14" s="15"/>
      <c r="H14" s="15"/>
      <c r="I14" s="15"/>
    </row>
    <row r="15" spans="2:9" ht="22.05" customHeight="1" x14ac:dyDescent="0.3">
      <c r="B15" s="13" t="s">
        <v>172</v>
      </c>
      <c r="C15" s="14" t="s">
        <v>173</v>
      </c>
      <c r="D15" s="6" t="s">
        <v>58</v>
      </c>
      <c r="E15" s="15" t="s">
        <v>55</v>
      </c>
      <c r="F15" s="15"/>
      <c r="G15" s="15"/>
      <c r="H15" s="15"/>
      <c r="I15" s="15"/>
    </row>
    <row r="16" spans="2:9" ht="22.05" customHeight="1" x14ac:dyDescent="0.3">
      <c r="B16" s="16" t="s">
        <v>174</v>
      </c>
      <c r="C16" s="17" t="s">
        <v>175</v>
      </c>
      <c r="D16" s="9" t="s">
        <v>73</v>
      </c>
      <c r="E16" s="18" t="s">
        <v>55</v>
      </c>
      <c r="F16" s="15"/>
      <c r="G16" s="15"/>
      <c r="H16" s="15"/>
      <c r="I16" s="15"/>
    </row>
    <row r="17" spans="2:9" ht="22.05" customHeight="1" x14ac:dyDescent="0.3">
      <c r="B17" s="13" t="s">
        <v>176</v>
      </c>
      <c r="C17" s="14" t="s">
        <v>177</v>
      </c>
      <c r="D17" s="6" t="s">
        <v>73</v>
      </c>
      <c r="E17" s="15" t="s">
        <v>55</v>
      </c>
      <c r="F17" s="15"/>
      <c r="G17" s="15"/>
      <c r="H17" s="15"/>
      <c r="I17" s="15"/>
    </row>
    <row r="18" spans="2:9" ht="22.05" customHeight="1" x14ac:dyDescent="0.3">
      <c r="B18" s="16" t="s">
        <v>178</v>
      </c>
      <c r="C18" s="17" t="s">
        <v>179</v>
      </c>
      <c r="D18" s="9" t="s">
        <v>58</v>
      </c>
      <c r="E18" s="18" t="s">
        <v>55</v>
      </c>
      <c r="F18" s="15"/>
      <c r="G18" s="15"/>
      <c r="H18" s="15"/>
      <c r="I18" s="15"/>
    </row>
    <row r="19" spans="2:9" ht="22.05" customHeight="1" x14ac:dyDescent="0.3">
      <c r="B19" s="13" t="s">
        <v>180</v>
      </c>
      <c r="C19" s="14" t="s">
        <v>181</v>
      </c>
      <c r="D19" s="6" t="s">
        <v>73</v>
      </c>
      <c r="E19" s="15" t="s">
        <v>55</v>
      </c>
      <c r="F19" s="15"/>
      <c r="G19" s="15"/>
      <c r="H19" s="15"/>
      <c r="I19" s="15"/>
    </row>
  </sheetData>
  <mergeCells count="5">
    <mergeCell ref="D5:F5"/>
    <mergeCell ref="G5:I5"/>
    <mergeCell ref="B5:C5"/>
    <mergeCell ref="B2:I2"/>
    <mergeCell ref="B3:I3"/>
  </mergeCells>
  <conditionalFormatting sqref="E9:E19">
    <cfRule type="expression" dxfId="53" priority="1">
      <formula>$E9="Met"</formula>
    </cfRule>
    <cfRule type="expression" dxfId="52" priority="2">
      <formula>$E9="Partially Met"</formula>
    </cfRule>
    <cfRule type="expression" dxfId="51" priority="3">
      <formula>$E9="Not Met"</formula>
    </cfRule>
  </conditionalFormatting>
  <conditionalFormatting sqref="F9:F19">
    <cfRule type="expression" dxfId="50" priority="4">
      <formula>AND($E9="Met",F9="")</formula>
    </cfRule>
  </conditionalFormatting>
  <conditionalFormatting sqref="F9:I19">
    <cfRule type="expression" dxfId="49" priority="7">
      <formula>AND(OR($E9="Partially Met",$E9="Not Met"),F9="")</formula>
    </cfRule>
  </conditionalFormatting>
  <conditionalFormatting sqref="H9:I19">
    <cfRule type="expression" dxfId="48" priority="5">
      <formula>AND($E9="Met",H9="")</formula>
    </cfRule>
  </conditionalFormatting>
  <dataValidations count="1">
    <dataValidation type="list" sqref="E9:E19" xr:uid="{00000000-0002-0000-0600-000000000000}">
      <formula1>"Met,Partially Met,Not Met,Not Started"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65100"/>
  </sheetPr>
  <dimension ref="B1:I11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182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COUNTIF(E9:E11,"Met")&amp;" / 3 Controls Met  ("&amp;TEXT(COUNTIF(E9:E11,"Met")/3,"0%")&amp;" Complete)"</f>
        <v>0 / 3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183</v>
      </c>
      <c r="D8" s="11" t="s">
        <v>48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184</v>
      </c>
      <c r="C9" s="14" t="s">
        <v>185</v>
      </c>
      <c r="D9" s="6" t="s">
        <v>48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186</v>
      </c>
      <c r="C10" s="17" t="s">
        <v>187</v>
      </c>
      <c r="D10" s="9" t="s">
        <v>48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188</v>
      </c>
      <c r="C11" s="14" t="s">
        <v>189</v>
      </c>
      <c r="D11" s="6" t="s">
        <v>58</v>
      </c>
      <c r="E11" s="15" t="s">
        <v>55</v>
      </c>
      <c r="F11" s="15"/>
      <c r="G11" s="15"/>
      <c r="H11" s="15"/>
      <c r="I11" s="15"/>
    </row>
  </sheetData>
  <mergeCells count="5">
    <mergeCell ref="D5:F5"/>
    <mergeCell ref="G5:I5"/>
    <mergeCell ref="B5:C5"/>
    <mergeCell ref="B2:I2"/>
    <mergeCell ref="B3:I3"/>
  </mergeCells>
  <conditionalFormatting sqref="E9:E11">
    <cfRule type="expression" dxfId="47" priority="1">
      <formula>$E9="Met"</formula>
    </cfRule>
    <cfRule type="expression" dxfId="46" priority="2">
      <formula>$E9="Partially Met"</formula>
    </cfRule>
    <cfRule type="expression" dxfId="45" priority="3">
      <formula>$E9="Not Met"</formula>
    </cfRule>
  </conditionalFormatting>
  <conditionalFormatting sqref="F9:F11">
    <cfRule type="expression" dxfId="44" priority="4">
      <formula>AND($E9="Met",F9="")</formula>
    </cfRule>
  </conditionalFormatting>
  <conditionalFormatting sqref="F9:I11">
    <cfRule type="expression" dxfId="43" priority="7">
      <formula>AND(OR($E9="Partially Met",$E9="Not Met"),F9="")</formula>
    </cfRule>
  </conditionalFormatting>
  <conditionalFormatting sqref="H9:I11">
    <cfRule type="expression" dxfId="42" priority="5">
      <formula>AND($E9="Met",H9="")</formula>
    </cfRule>
  </conditionalFormatting>
  <dataValidations count="1">
    <dataValidation type="list" sqref="E9:E11" xr:uid="{00000000-0002-0000-0700-000000000000}">
      <formula1>"Met,Partially Met,Not Met,Not Started"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64"/>
  </sheetPr>
  <dimension ref="B1:I14"/>
  <sheetViews>
    <sheetView showGridLines="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1.109375" customWidth="1"/>
    <col min="2" max="2" width="14" customWidth="1"/>
    <col min="3" max="3" width="32" customWidth="1"/>
    <col min="4" max="4" width="8" customWidth="1"/>
    <col min="5" max="5" width="16" customWidth="1"/>
    <col min="6" max="6" width="26" customWidth="1"/>
    <col min="7" max="7" width="30" customWidth="1"/>
    <col min="8" max="8" width="16" customWidth="1"/>
    <col min="9" max="9" width="18" customWidth="1"/>
    <col min="10" max="10" width="1.109375" customWidth="1"/>
  </cols>
  <sheetData>
    <row r="1" spans="2:9" ht="7.95" customHeight="1" x14ac:dyDescent="0.3"/>
    <row r="2" spans="2:9" ht="43.95" customHeight="1" x14ac:dyDescent="0.3">
      <c r="B2" s="35" t="s">
        <v>190</v>
      </c>
      <c r="C2" s="21"/>
      <c r="D2" s="21"/>
      <c r="E2" s="21"/>
      <c r="F2" s="21"/>
      <c r="G2" s="21"/>
      <c r="H2" s="21"/>
      <c r="I2" s="21"/>
    </row>
    <row r="3" spans="2:9" ht="4.05" customHeight="1" x14ac:dyDescent="0.3">
      <c r="B3" s="30"/>
      <c r="C3" s="21"/>
      <c r="D3" s="21"/>
      <c r="E3" s="21"/>
      <c r="F3" s="21"/>
      <c r="G3" s="21"/>
      <c r="H3" s="21"/>
      <c r="I3" s="21"/>
    </row>
    <row r="4" spans="2:9" ht="7.95" customHeight="1" x14ac:dyDescent="0.3"/>
    <row r="5" spans="2:9" ht="28.05" customHeight="1" x14ac:dyDescent="0.3">
      <c r="B5" s="34" t="s">
        <v>36</v>
      </c>
      <c r="C5" s="24"/>
      <c r="D5" s="26" t="str">
        <f>COUNTIF(E9:E14,"Met")&amp;" / 6 Controls Met  ("&amp;TEXT(COUNTIF(E9:E14,"Met")/6,"0%")&amp;" Complete)"</f>
        <v>0 / 6 Controls Met  (0% Complete)</v>
      </c>
      <c r="E5" s="23"/>
      <c r="F5" s="24"/>
      <c r="G5" s="33" t="s">
        <v>37</v>
      </c>
      <c r="H5" s="23"/>
      <c r="I5" s="24"/>
    </row>
    <row r="6" spans="2:9" ht="4.05" customHeight="1" x14ac:dyDescent="0.3"/>
    <row r="7" spans="2:9" ht="24" customHeight="1" x14ac:dyDescent="0.3"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</row>
    <row r="8" spans="2:9" ht="19.95" customHeight="1" x14ac:dyDescent="0.3">
      <c r="B8" s="11" t="s">
        <v>46</v>
      </c>
      <c r="C8" s="12" t="s">
        <v>191</v>
      </c>
      <c r="D8" s="11" t="s">
        <v>58</v>
      </c>
      <c r="E8" s="12" t="s">
        <v>17</v>
      </c>
      <c r="F8" s="12" t="s">
        <v>49</v>
      </c>
      <c r="G8" s="12" t="s">
        <v>50</v>
      </c>
      <c r="H8" s="12" t="s">
        <v>51</v>
      </c>
      <c r="I8" s="12" t="s">
        <v>52</v>
      </c>
    </row>
    <row r="9" spans="2:9" ht="22.05" customHeight="1" x14ac:dyDescent="0.3">
      <c r="B9" s="13" t="s">
        <v>192</v>
      </c>
      <c r="C9" s="14" t="s">
        <v>193</v>
      </c>
      <c r="D9" s="6" t="s">
        <v>58</v>
      </c>
      <c r="E9" s="15" t="s">
        <v>55</v>
      </c>
      <c r="F9" s="15"/>
      <c r="G9" s="15"/>
      <c r="H9" s="15"/>
      <c r="I9" s="15"/>
    </row>
    <row r="10" spans="2:9" ht="22.05" customHeight="1" x14ac:dyDescent="0.3">
      <c r="B10" s="16" t="s">
        <v>194</v>
      </c>
      <c r="C10" s="17" t="s">
        <v>195</v>
      </c>
      <c r="D10" s="9" t="s">
        <v>58</v>
      </c>
      <c r="E10" s="18" t="s">
        <v>55</v>
      </c>
      <c r="F10" s="15"/>
      <c r="G10" s="15"/>
      <c r="H10" s="15"/>
      <c r="I10" s="15"/>
    </row>
    <row r="11" spans="2:9" ht="22.05" customHeight="1" x14ac:dyDescent="0.3">
      <c r="B11" s="13" t="s">
        <v>196</v>
      </c>
      <c r="C11" s="14" t="s">
        <v>197</v>
      </c>
      <c r="D11" s="6" t="s">
        <v>58</v>
      </c>
      <c r="E11" s="15" t="s">
        <v>55</v>
      </c>
      <c r="F11" s="15"/>
      <c r="G11" s="15"/>
      <c r="H11" s="15"/>
      <c r="I11" s="15"/>
    </row>
    <row r="12" spans="2:9" ht="22.05" customHeight="1" x14ac:dyDescent="0.3">
      <c r="B12" s="16" t="s">
        <v>198</v>
      </c>
      <c r="C12" s="17" t="s">
        <v>199</v>
      </c>
      <c r="D12" s="9" t="s">
        <v>58</v>
      </c>
      <c r="E12" s="18" t="s">
        <v>55</v>
      </c>
      <c r="F12" s="15"/>
      <c r="G12" s="15"/>
      <c r="H12" s="15"/>
      <c r="I12" s="15"/>
    </row>
    <row r="13" spans="2:9" ht="22.05" customHeight="1" x14ac:dyDescent="0.3">
      <c r="B13" s="13" t="s">
        <v>200</v>
      </c>
      <c r="C13" s="14" t="s">
        <v>201</v>
      </c>
      <c r="D13" s="6" t="s">
        <v>58</v>
      </c>
      <c r="E13" s="15" t="s">
        <v>55</v>
      </c>
      <c r="F13" s="15"/>
      <c r="G13" s="15"/>
      <c r="H13" s="15"/>
      <c r="I13" s="15"/>
    </row>
    <row r="14" spans="2:9" ht="22.05" customHeight="1" x14ac:dyDescent="0.3">
      <c r="B14" s="16" t="s">
        <v>202</v>
      </c>
      <c r="C14" s="17" t="s">
        <v>203</v>
      </c>
      <c r="D14" s="9" t="s">
        <v>58</v>
      </c>
      <c r="E14" s="18" t="s">
        <v>55</v>
      </c>
      <c r="F14" s="15"/>
      <c r="G14" s="15"/>
      <c r="H14" s="15"/>
      <c r="I14" s="15"/>
    </row>
  </sheetData>
  <mergeCells count="5">
    <mergeCell ref="D5:F5"/>
    <mergeCell ref="G5:I5"/>
    <mergeCell ref="B5:C5"/>
    <mergeCell ref="B2:I2"/>
    <mergeCell ref="B3:I3"/>
  </mergeCells>
  <conditionalFormatting sqref="E9:E14">
    <cfRule type="expression" dxfId="41" priority="1">
      <formula>$E9="Met"</formula>
    </cfRule>
    <cfRule type="expression" dxfId="40" priority="2">
      <formula>$E9="Partially Met"</formula>
    </cfRule>
    <cfRule type="expression" dxfId="39" priority="3">
      <formula>$E9="Not Met"</formula>
    </cfRule>
  </conditionalFormatting>
  <conditionalFormatting sqref="F9:F14">
    <cfRule type="expression" dxfId="38" priority="4">
      <formula>AND($E9="Met",F9="")</formula>
    </cfRule>
  </conditionalFormatting>
  <conditionalFormatting sqref="F9:I14">
    <cfRule type="expression" dxfId="37" priority="7">
      <formula>AND(OR($E9="Partially Met",$E9="Not Met"),F9="")</formula>
    </cfRule>
  </conditionalFormatting>
  <conditionalFormatting sqref="H9:I14">
    <cfRule type="expression" dxfId="36" priority="5">
      <formula>AND($E9="Met",H9="")</formula>
    </cfRule>
  </conditionalFormatting>
  <dataValidations count="1">
    <dataValidation type="list" sqref="E9:E14" xr:uid="{00000000-0002-0000-0800-000000000000}">
      <formula1>"Met,Partially Met,Not Met,Not Started"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Dashboard</vt:lpstr>
      <vt:lpstr>AC</vt:lpstr>
      <vt:lpstr>AT</vt:lpstr>
      <vt:lpstr>AU</vt:lpstr>
      <vt:lpstr>CA</vt:lpstr>
      <vt:lpstr>CM</vt:lpstr>
      <vt:lpstr>IA</vt:lpstr>
      <vt:lpstr>IR</vt:lpstr>
      <vt:lpstr>MA</vt:lpstr>
      <vt:lpstr>MP</vt:lpstr>
      <vt:lpstr>PE</vt:lpstr>
      <vt:lpstr>PS</vt:lpstr>
      <vt:lpstr>RA</vt:lpstr>
      <vt:lpstr>SC</vt:lpstr>
      <vt:lpstr>SI</vt:lpstr>
      <vt:lpstr>SPRS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Alexander Christine</cp:lastModifiedBy>
  <dcterms:created xsi:type="dcterms:W3CDTF">2026-03-20T17:56:06Z</dcterms:created>
  <dcterms:modified xsi:type="dcterms:W3CDTF">2026-04-03T02:35:57Z</dcterms:modified>
</cp:coreProperties>
</file>